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mc:AlternateContent xmlns:mc="http://schemas.openxmlformats.org/markup-compatibility/2006">
    <mc:Choice Requires="x15">
      <x15ac:absPath xmlns:x15ac="http://schemas.microsoft.com/office/spreadsheetml/2010/11/ac" url="L:\03-Dü-DüV\08-Berechnungen\Programm-MV-Anfall\2018\"/>
    </mc:Choice>
  </mc:AlternateContent>
  <workbookProtection workbookAlgorithmName="SHA-512" workbookHashValue="1qI6ZXgcKYsnA+/y8ulDOXbC4xQpB44mRj+chyUrXs0VAzY0bpGi+xj1QWCGW8nqD2lLASEn2ur9QqDJfzqiNw==" workbookSaltValue="ityELzNA34D5JR+3qmWKgA==" workbookSpinCount="100000" lockStructure="1"/>
  <bookViews>
    <workbookView xWindow="0" yWindow="0" windowWidth="28800" windowHeight="14100" tabRatio="958" activeTab="1"/>
  </bookViews>
  <sheets>
    <sheet name="Information" sheetId="1" r:id="rId1"/>
    <sheet name="Betriebsdaten" sheetId="2" r:id="rId2"/>
    <sheet name="Anlage - Stickstoff" sheetId="3" r:id="rId3"/>
    <sheet name="Anlage - Gülle-Jaucheanfall (a)" sheetId="14" r:id="rId4"/>
    <sheet name="Anlage - Gülle-Jaucheanfall (b)" sheetId="4" r:id="rId5"/>
    <sheet name="Anlage - Einstreu-Mist" sheetId="9" r:id="rId6"/>
    <sheet name="Hilfstabelle abweich. Umtriebe" sheetId="13" r:id="rId7"/>
    <sheet name="Rechnung" sheetId="5" state="hidden" r:id="rId8"/>
    <sheet name="Stickstoffdaten" sheetId="6" state="hidden" r:id="rId9"/>
    <sheet name="Gülle-Jaucheanfall-Daten" sheetId="7" state="hidden" r:id="rId10"/>
    <sheet name="Einstreu-Mist-Daten" sheetId="10" state="hidden" r:id="rId11"/>
    <sheet name="ESRI_MAPINFO_SHEET" sheetId="8" state="veryHidden" r:id="rId12"/>
    <sheet name="Umtriebe &amp; Durchgänge" sheetId="11" state="hidden" r:id="rId13"/>
  </sheets>
  <definedNames>
    <definedName name="_Geflügel">'Einstreu-Mist-Daten'!$A$97:$A$125</definedName>
    <definedName name="_Rinder">'Einstreu-Mist-Daten'!$A$4:$A$38</definedName>
    <definedName name="_Schweine">'Einstreu-Mist-Daten'!$A$39:$A$81</definedName>
    <definedName name="_Sonstige">'Einstreu-Mist-Daten'!$A$82:$A$96</definedName>
    <definedName name="_xlnm.Print_Area" localSheetId="5">'Anlage - Einstreu-Mist'!$A$1:$J$41</definedName>
    <definedName name="_xlnm.Print_Area" localSheetId="3">'Anlage - Gülle-Jaucheanfall (a)'!$B$1:$S$45</definedName>
    <definedName name="_xlnm.Print_Area" localSheetId="4">'Anlage - Gülle-Jaucheanfall (b)'!$A$1:$O$26</definedName>
    <definedName name="_xlnm.Print_Area" localSheetId="2">'Anlage - Stickstoff'!$B$1:$J$45</definedName>
    <definedName name="_xlnm.Print_Area" localSheetId="1">Betriebsdaten!$A$1:$J$58</definedName>
    <definedName name="_xlnm.Print_Area" localSheetId="6">'Hilfstabelle abweich. Umtriebe'!$B$1:$AB$13</definedName>
    <definedName name="_xlnm.Print_Area" localSheetId="0">Information!$B$1:$K$21</definedName>
    <definedName name="Geflügel">Stickstoffdaten!$B$99:$B$126</definedName>
    <definedName name="Rinder">Stickstoffdaten!$B$6:$B$40</definedName>
    <definedName name="Rinder.">'Gülle-Jaucheanfall-Daten'!$A$4:$A$38</definedName>
    <definedName name="Rinder_Schweine">Rechnung!$A$33:$A$35</definedName>
    <definedName name="Schweine">Stickstoffdaten!$B$41:$B$83</definedName>
    <definedName name="Schweine.">'Gülle-Jaucheanfall-Daten'!$A$39:$A$81</definedName>
    <definedName name="Sonstige">Stickstoffdaten!$B$84:$B$98</definedName>
    <definedName name="Sonstige_etc">Rechnung!$A$43:$A$45</definedName>
    <definedName name="Tierarten">Rechnung!$A$33:$A$37</definedName>
    <definedName name="Tierarten2">Rechnung!$B$43:$B$45</definedName>
    <definedName name="Tierarten3">Rechnung!$C$43:$C$47</definedName>
    <definedName name="TierartenStickstoff">Rechnung!$A$34:$A$37</definedName>
    <definedName name="Z_AC616ED4_7E19_479D_8B83_A78F84CC9BC3_.wvu.PrintArea" localSheetId="5" hidden="1">'Anlage - Einstreu-Mist'!$B$1:$J$37</definedName>
    <definedName name="Z_AC616ED4_7E19_479D_8B83_A78F84CC9BC3_.wvu.PrintArea" localSheetId="3" hidden="1">'Anlage - Gülle-Jaucheanfall (a)'!$B$1:$Q$34</definedName>
    <definedName name="Z_AC616ED4_7E19_479D_8B83_A78F84CC9BC3_.wvu.PrintArea" localSheetId="4" hidden="1">'Anlage - Gülle-Jaucheanfall (b)'!#REF!</definedName>
    <definedName name="Z_AC616ED4_7E19_479D_8B83_A78F84CC9BC3_.wvu.PrintArea" localSheetId="2" hidden="1">'Anlage - Stickstoff'!$B$1:$J$40</definedName>
    <definedName name="Zuchtrinder__Erstkalbealter_27_Monate__605_kg_Zuwachs__Grünland__konventionell__D">'Anlage - Stickstoff'!$C$5</definedName>
  </definedNames>
  <calcPr calcId="162913"/>
  <customWorkbookViews>
    <customWorkbookView name="Christian Nawotke - Persönliche Ansicht" guid="{AC616ED4-7E19-479D-8B83-A78F84CC9BC3}" mergeInterval="0" personalView="1" maximized="1" xWindow="1" yWindow="1" windowWidth="1276" windowHeight="752" activeSheetId="4"/>
  </customWorkbookViews>
</workbook>
</file>

<file path=xl/calcChain.xml><?xml version="1.0" encoding="utf-8"?>
<calcChain xmlns="http://schemas.openxmlformats.org/spreadsheetml/2006/main">
  <c r="O14" i="4" l="1"/>
  <c r="Q41" i="14" l="1"/>
  <c r="Q40" i="14"/>
  <c r="Q39" i="14"/>
  <c r="AB10" i="13" l="1"/>
  <c r="AB11" i="13"/>
  <c r="AB12" i="13"/>
  <c r="AB13" i="13"/>
  <c r="AA10" i="13"/>
  <c r="AA11" i="13"/>
  <c r="AA12" i="13"/>
  <c r="AA13" i="13"/>
  <c r="Z10" i="13"/>
  <c r="Z11" i="13"/>
  <c r="Z12" i="13"/>
  <c r="Z13" i="13"/>
  <c r="C97" i="7" l="1"/>
  <c r="C13" i="13"/>
  <c r="C12" i="13"/>
  <c r="C11" i="13"/>
  <c r="C10" i="13"/>
  <c r="C9" i="13"/>
  <c r="C8" i="13"/>
  <c r="C7" i="13"/>
  <c r="C6" i="13"/>
  <c r="C5" i="13"/>
  <c r="K125" i="10"/>
  <c r="J125" i="10"/>
  <c r="K124" i="10"/>
  <c r="J124" i="10"/>
  <c r="K123" i="10"/>
  <c r="J123" i="10"/>
  <c r="K122" i="10"/>
  <c r="J122" i="10"/>
  <c r="K121" i="10"/>
  <c r="J121" i="10"/>
  <c r="K120" i="10"/>
  <c r="J120" i="10"/>
  <c r="K119" i="10"/>
  <c r="J119" i="10"/>
  <c r="K118" i="10"/>
  <c r="J118" i="10"/>
  <c r="K117" i="10"/>
  <c r="J117" i="10"/>
  <c r="K116" i="10"/>
  <c r="J116" i="10"/>
  <c r="K115" i="10"/>
  <c r="J115" i="10"/>
  <c r="K114" i="10"/>
  <c r="J114" i="10"/>
  <c r="K113" i="10"/>
  <c r="J113" i="10"/>
  <c r="K112" i="10"/>
  <c r="J112" i="10"/>
  <c r="K111" i="10"/>
  <c r="J111" i="10"/>
  <c r="K110" i="10"/>
  <c r="J110" i="10"/>
  <c r="K109" i="10"/>
  <c r="J109" i="10"/>
  <c r="K108" i="10"/>
  <c r="J108" i="10"/>
  <c r="K107" i="10"/>
  <c r="J107" i="10"/>
  <c r="K106" i="10"/>
  <c r="J106" i="10"/>
  <c r="K105" i="10"/>
  <c r="J105" i="10"/>
  <c r="K104" i="10"/>
  <c r="J104" i="10"/>
  <c r="K103" i="10"/>
  <c r="J103" i="10"/>
  <c r="K102" i="10"/>
  <c r="J102" i="10"/>
  <c r="K101" i="10"/>
  <c r="J101" i="10"/>
  <c r="K100" i="10"/>
  <c r="J100" i="10"/>
  <c r="K99" i="10"/>
  <c r="J99" i="10"/>
  <c r="K98" i="10"/>
  <c r="J98" i="10"/>
  <c r="K97" i="10"/>
  <c r="J97" i="10"/>
  <c r="J96" i="10"/>
  <c r="K95" i="10"/>
  <c r="J95" i="10"/>
  <c r="K94" i="10"/>
  <c r="J94" i="10"/>
  <c r="K93" i="10"/>
  <c r="J93" i="10"/>
  <c r="K92" i="10"/>
  <c r="J92" i="10"/>
  <c r="K91" i="10"/>
  <c r="J91" i="10"/>
  <c r="K90" i="10"/>
  <c r="J90" i="10"/>
  <c r="K89" i="10"/>
  <c r="J89" i="10"/>
  <c r="K88" i="10"/>
  <c r="J88" i="10"/>
  <c r="K87" i="10"/>
  <c r="J87" i="10"/>
  <c r="K86" i="10"/>
  <c r="J86" i="10"/>
  <c r="K85" i="10"/>
  <c r="J85" i="10"/>
  <c r="K84" i="10"/>
  <c r="J84" i="10"/>
  <c r="K83" i="10"/>
  <c r="J83" i="10"/>
  <c r="K82" i="10"/>
  <c r="J82" i="10"/>
  <c r="K81" i="10"/>
  <c r="J81" i="10"/>
  <c r="K80" i="10"/>
  <c r="J80" i="10"/>
  <c r="K79" i="10"/>
  <c r="J79" i="10"/>
  <c r="K78" i="10"/>
  <c r="J78" i="10"/>
  <c r="K77" i="10"/>
  <c r="J77" i="10"/>
  <c r="K76" i="10"/>
  <c r="J76" i="10"/>
  <c r="K75" i="10"/>
  <c r="J75" i="10"/>
  <c r="K74" i="10"/>
  <c r="J74" i="10"/>
  <c r="K73" i="10"/>
  <c r="J73" i="10"/>
  <c r="K72" i="10"/>
  <c r="J72" i="10"/>
  <c r="K71" i="10"/>
  <c r="J71" i="10"/>
  <c r="K70" i="10"/>
  <c r="J70" i="10"/>
  <c r="K69" i="10"/>
  <c r="J69" i="10"/>
  <c r="K68" i="10"/>
  <c r="J68" i="10"/>
  <c r="K67" i="10"/>
  <c r="J67" i="10"/>
  <c r="K66" i="10"/>
  <c r="J66" i="10"/>
  <c r="K65" i="10"/>
  <c r="J65" i="10"/>
  <c r="K64" i="10"/>
  <c r="J64" i="10"/>
  <c r="K63" i="10"/>
  <c r="J63" i="10"/>
  <c r="K62" i="10"/>
  <c r="J62" i="10"/>
  <c r="K61" i="10"/>
  <c r="J61" i="10"/>
  <c r="K60" i="10"/>
  <c r="J60" i="10"/>
  <c r="K59" i="10"/>
  <c r="J59" i="10"/>
  <c r="K58" i="10"/>
  <c r="J58" i="10"/>
  <c r="K57" i="10"/>
  <c r="J57" i="10"/>
  <c r="K56" i="10"/>
  <c r="J56" i="10"/>
  <c r="K55" i="10"/>
  <c r="J55" i="10"/>
  <c r="K54" i="10"/>
  <c r="J54" i="10"/>
  <c r="K53" i="10"/>
  <c r="J53" i="10"/>
  <c r="K52" i="10"/>
  <c r="J52" i="10"/>
  <c r="K51" i="10"/>
  <c r="J51" i="10"/>
  <c r="K50" i="10"/>
  <c r="J50" i="10"/>
  <c r="K49" i="10"/>
  <c r="J49" i="10"/>
  <c r="K48" i="10"/>
  <c r="J48" i="10"/>
  <c r="K47" i="10"/>
  <c r="J47" i="10"/>
  <c r="K46" i="10"/>
  <c r="J46" i="10"/>
  <c r="K45" i="10"/>
  <c r="J45" i="10"/>
  <c r="K44" i="10"/>
  <c r="J44" i="10"/>
  <c r="K43" i="10"/>
  <c r="J43" i="10"/>
  <c r="K42" i="10"/>
  <c r="J42" i="10"/>
  <c r="K41" i="10"/>
  <c r="J41" i="10"/>
  <c r="K40" i="10"/>
  <c r="J40" i="10"/>
  <c r="K39" i="10"/>
  <c r="J39" i="10"/>
  <c r="K38" i="10"/>
  <c r="J38" i="10"/>
  <c r="K37" i="10"/>
  <c r="J37" i="10"/>
  <c r="K36" i="10"/>
  <c r="J36" i="10"/>
  <c r="K35" i="10"/>
  <c r="J35" i="10"/>
  <c r="K34" i="10"/>
  <c r="J34" i="10"/>
  <c r="K33" i="10"/>
  <c r="J33" i="10"/>
  <c r="K32" i="10"/>
  <c r="J32" i="10"/>
  <c r="K31" i="10"/>
  <c r="J31" i="10"/>
  <c r="K30" i="10"/>
  <c r="J30" i="10"/>
  <c r="K29" i="10"/>
  <c r="J29" i="10"/>
  <c r="K28" i="10"/>
  <c r="J28" i="10"/>
  <c r="K27" i="10"/>
  <c r="J27" i="10"/>
  <c r="K26" i="10"/>
  <c r="J26" i="10"/>
  <c r="K25" i="10"/>
  <c r="J25" i="10"/>
  <c r="K24" i="10"/>
  <c r="J24" i="10"/>
  <c r="K23" i="10"/>
  <c r="J23" i="10"/>
  <c r="K22" i="10"/>
  <c r="J22" i="10"/>
  <c r="K21" i="10"/>
  <c r="J21" i="10"/>
  <c r="K20" i="10"/>
  <c r="J20" i="10"/>
  <c r="K19" i="10"/>
  <c r="J19" i="10"/>
  <c r="K18" i="10"/>
  <c r="J18" i="10"/>
  <c r="K17" i="10"/>
  <c r="J17" i="10"/>
  <c r="K16" i="10"/>
  <c r="J16" i="10"/>
  <c r="K15" i="10"/>
  <c r="J15" i="10"/>
  <c r="K14" i="10"/>
  <c r="J14" i="10"/>
  <c r="K13" i="10"/>
  <c r="J13" i="10"/>
  <c r="K12" i="10"/>
  <c r="J12" i="10"/>
  <c r="K11" i="10"/>
  <c r="J11" i="10"/>
  <c r="K10" i="10"/>
  <c r="J10" i="10"/>
  <c r="K9" i="10"/>
  <c r="J9" i="10"/>
  <c r="K8" i="10"/>
  <c r="J8" i="10"/>
  <c r="K7" i="10"/>
  <c r="J7" i="10"/>
  <c r="K6" i="10"/>
  <c r="J6" i="10"/>
  <c r="K5" i="10"/>
  <c r="J5" i="10"/>
  <c r="K4" i="10"/>
  <c r="J4" i="10"/>
  <c r="C111" i="7"/>
  <c r="C110" i="7"/>
  <c r="C95" i="7"/>
  <c r="C94" i="7"/>
  <c r="C93" i="7"/>
  <c r="D81" i="7"/>
  <c r="C81" i="7"/>
  <c r="D80" i="7"/>
  <c r="C80" i="7"/>
  <c r="D79" i="7"/>
  <c r="C79" i="7"/>
  <c r="D78" i="7"/>
  <c r="C78" i="7"/>
  <c r="D77" i="7"/>
  <c r="C77" i="7"/>
  <c r="D76" i="7"/>
  <c r="C76" i="7"/>
  <c r="D75" i="7"/>
  <c r="C75" i="7"/>
  <c r="D74" i="7"/>
  <c r="C74" i="7"/>
  <c r="D73" i="7"/>
  <c r="C73" i="7"/>
  <c r="D72" i="7"/>
  <c r="C72" i="7"/>
  <c r="D71" i="7"/>
  <c r="C71" i="7"/>
  <c r="D70" i="7"/>
  <c r="C70" i="7"/>
  <c r="D69" i="7"/>
  <c r="C69" i="7"/>
  <c r="D68" i="7"/>
  <c r="C68" i="7"/>
  <c r="D67" i="7"/>
  <c r="C67" i="7"/>
  <c r="F6" i="14" s="1"/>
  <c r="N6" i="14" s="1"/>
  <c r="P6" i="14" s="1"/>
  <c r="D66" i="7"/>
  <c r="C66" i="7"/>
  <c r="D65" i="7"/>
  <c r="C65" i="7"/>
  <c r="D64" i="7"/>
  <c r="C64" i="7"/>
  <c r="D63" i="7"/>
  <c r="C63" i="7"/>
  <c r="D62" i="7"/>
  <c r="C62" i="7"/>
  <c r="D61" i="7"/>
  <c r="C61" i="7"/>
  <c r="D60" i="7"/>
  <c r="C60" i="7"/>
  <c r="D59" i="7"/>
  <c r="C59" i="7"/>
  <c r="D58" i="7"/>
  <c r="C58" i="7"/>
  <c r="D57" i="7"/>
  <c r="C57" i="7"/>
  <c r="D56" i="7"/>
  <c r="C56" i="7"/>
  <c r="D55" i="7"/>
  <c r="C55" i="7"/>
  <c r="D54" i="7"/>
  <c r="C54" i="7"/>
  <c r="D53" i="7"/>
  <c r="C53" i="7"/>
  <c r="D52" i="7"/>
  <c r="C52" i="7"/>
  <c r="D51" i="7"/>
  <c r="C51" i="7"/>
  <c r="D50" i="7"/>
  <c r="C50" i="7"/>
  <c r="D49" i="7"/>
  <c r="C49" i="7"/>
  <c r="D48" i="7"/>
  <c r="C48" i="7"/>
  <c r="D47" i="7"/>
  <c r="C47" i="7"/>
  <c r="D46" i="7"/>
  <c r="C46" i="7"/>
  <c r="D45" i="7"/>
  <c r="C45" i="7"/>
  <c r="D44" i="7"/>
  <c r="C44" i="7"/>
  <c r="D43" i="7"/>
  <c r="C43" i="7"/>
  <c r="D42" i="7"/>
  <c r="C42" i="7"/>
  <c r="D41" i="7"/>
  <c r="C41" i="7"/>
  <c r="D40" i="7"/>
  <c r="C40" i="7"/>
  <c r="D39" i="7"/>
  <c r="C39" i="7"/>
  <c r="D38" i="7"/>
  <c r="C38" i="7"/>
  <c r="D37" i="7"/>
  <c r="C37" i="7"/>
  <c r="D36" i="7"/>
  <c r="C36" i="7"/>
  <c r="D35" i="7"/>
  <c r="C35" i="7"/>
  <c r="D34" i="7"/>
  <c r="C34" i="7"/>
  <c r="D33" i="7"/>
  <c r="C33" i="7"/>
  <c r="D32" i="7"/>
  <c r="C32" i="7"/>
  <c r="D31" i="7"/>
  <c r="C31" i="7"/>
  <c r="D30" i="7"/>
  <c r="C30" i="7"/>
  <c r="D29" i="7"/>
  <c r="C29" i="7"/>
  <c r="D28" i="7"/>
  <c r="C28" i="7"/>
  <c r="D27" i="7"/>
  <c r="C27" i="7"/>
  <c r="D26" i="7"/>
  <c r="C26" i="7"/>
  <c r="D25" i="7"/>
  <c r="C25" i="7"/>
  <c r="D24" i="7"/>
  <c r="C24" i="7"/>
  <c r="D23" i="7"/>
  <c r="C23" i="7"/>
  <c r="D22" i="7"/>
  <c r="C22" i="7"/>
  <c r="D21" i="7"/>
  <c r="C21" i="7"/>
  <c r="D20" i="7"/>
  <c r="C20" i="7"/>
  <c r="D19" i="7"/>
  <c r="C19" i="7"/>
  <c r="D18" i="7"/>
  <c r="C18" i="7"/>
  <c r="D17" i="7"/>
  <c r="C17" i="7"/>
  <c r="D16" i="7"/>
  <c r="C16" i="7"/>
  <c r="D15" i="7"/>
  <c r="C15" i="7"/>
  <c r="D14" i="7"/>
  <c r="C14" i="7"/>
  <c r="D13" i="7"/>
  <c r="C13" i="7"/>
  <c r="D12" i="7"/>
  <c r="C12" i="7"/>
  <c r="D11" i="7"/>
  <c r="C11" i="7"/>
  <c r="D10" i="7"/>
  <c r="C10" i="7"/>
  <c r="D9" i="7"/>
  <c r="C9" i="7"/>
  <c r="D8" i="7"/>
  <c r="C8" i="7"/>
  <c r="D7" i="7"/>
  <c r="C7" i="7"/>
  <c r="F7" i="14" s="1"/>
  <c r="N7" i="14" s="1"/>
  <c r="P7" i="14" s="1"/>
  <c r="W7" i="14" s="1"/>
  <c r="D6" i="7"/>
  <c r="C6" i="7"/>
  <c r="D5" i="7"/>
  <c r="C5" i="7"/>
  <c r="F5" i="14" s="1"/>
  <c r="D4" i="7"/>
  <c r="C4" i="7"/>
  <c r="M30" i="5"/>
  <c r="N30" i="5" s="1"/>
  <c r="M29" i="5"/>
  <c r="N29" i="5" s="1"/>
  <c r="M27" i="5"/>
  <c r="N27" i="5" s="1"/>
  <c r="N25" i="5"/>
  <c r="M25" i="5"/>
  <c r="C11" i="5"/>
  <c r="E10" i="5"/>
  <c r="E11" i="5" s="1"/>
  <c r="D10" i="5"/>
  <c r="F10" i="5" s="1"/>
  <c r="C10" i="5"/>
  <c r="F9" i="5"/>
  <c r="D9" i="5"/>
  <c r="C9" i="5"/>
  <c r="Z14" i="13"/>
  <c r="AD13" i="13"/>
  <c r="AC13" i="13"/>
  <c r="Y13" i="13"/>
  <c r="X13" i="13"/>
  <c r="AD12" i="13"/>
  <c r="AC12" i="13"/>
  <c r="Y12" i="13"/>
  <c r="X12" i="13"/>
  <c r="AD11" i="13"/>
  <c r="AC11" i="13"/>
  <c r="Y11" i="13"/>
  <c r="X11" i="13"/>
  <c r="AD10" i="13"/>
  <c r="AC10" i="13"/>
  <c r="Y10" i="13"/>
  <c r="X10" i="13"/>
  <c r="AC9" i="13"/>
  <c r="Z9" i="13" s="1"/>
  <c r="AB9" i="13" s="1"/>
  <c r="Y9" i="13"/>
  <c r="AC8" i="13"/>
  <c r="Z8" i="13" s="1"/>
  <c r="Y8" i="13"/>
  <c r="AC7" i="13"/>
  <c r="Z7" i="13" s="1"/>
  <c r="Y7" i="13"/>
  <c r="AC6" i="13"/>
  <c r="Z6" i="13" s="1"/>
  <c r="Y6" i="13"/>
  <c r="AC5" i="13"/>
  <c r="Z5" i="13" s="1"/>
  <c r="AD5" i="13" s="1"/>
  <c r="Y5" i="13"/>
  <c r="AA1" i="13"/>
  <c r="J32" i="9"/>
  <c r="I32" i="9"/>
  <c r="J31" i="9"/>
  <c r="I31" i="9"/>
  <c r="J30" i="9"/>
  <c r="I30" i="9"/>
  <c r="J29" i="9"/>
  <c r="I29" i="9"/>
  <c r="I28" i="9"/>
  <c r="J28" i="9" s="1"/>
  <c r="F26" i="9"/>
  <c r="I26" i="9" s="1"/>
  <c r="J26" i="9" s="1"/>
  <c r="F25" i="9"/>
  <c r="I25" i="9" s="1"/>
  <c r="J25" i="9" s="1"/>
  <c r="F24" i="9"/>
  <c r="I24" i="9" s="1"/>
  <c r="J24" i="9" s="1"/>
  <c r="F23" i="9"/>
  <c r="I23" i="9" s="1"/>
  <c r="J23" i="9" s="1"/>
  <c r="F22" i="9"/>
  <c r="I22" i="9" s="1"/>
  <c r="J22" i="9" s="1"/>
  <c r="F21" i="9"/>
  <c r="I21" i="9" s="1"/>
  <c r="J21" i="9" s="1"/>
  <c r="F20" i="9"/>
  <c r="I20" i="9" s="1"/>
  <c r="J20" i="9" s="1"/>
  <c r="F19" i="9"/>
  <c r="I19" i="9" s="1"/>
  <c r="J19" i="9" s="1"/>
  <c r="F18" i="9"/>
  <c r="I18" i="9" s="1"/>
  <c r="J18" i="9" s="1"/>
  <c r="F17" i="9"/>
  <c r="I17" i="9" s="1"/>
  <c r="J17" i="9" s="1"/>
  <c r="F16" i="9"/>
  <c r="I16" i="9" s="1"/>
  <c r="J16" i="9" s="1"/>
  <c r="F15" i="9"/>
  <c r="I15" i="9" s="1"/>
  <c r="J15" i="9" s="1"/>
  <c r="F14" i="9"/>
  <c r="I14" i="9" s="1"/>
  <c r="J14" i="9" s="1"/>
  <c r="F13" i="9"/>
  <c r="I13" i="9" s="1"/>
  <c r="J13" i="9" s="1"/>
  <c r="F12" i="9"/>
  <c r="I12" i="9" s="1"/>
  <c r="J12" i="9" s="1"/>
  <c r="F11" i="9"/>
  <c r="I11" i="9" s="1"/>
  <c r="J11" i="9" s="1"/>
  <c r="F10" i="9"/>
  <c r="I10" i="9" s="1"/>
  <c r="J10" i="9" s="1"/>
  <c r="F9" i="9"/>
  <c r="I9" i="9" s="1"/>
  <c r="J9" i="9" s="1"/>
  <c r="F8" i="9"/>
  <c r="I8" i="9" s="1"/>
  <c r="J8" i="9" s="1"/>
  <c r="F7" i="9"/>
  <c r="I7" i="9" s="1"/>
  <c r="J7" i="9" s="1"/>
  <c r="F6" i="9"/>
  <c r="I6" i="9" s="1"/>
  <c r="J6" i="9" s="1"/>
  <c r="F5" i="9"/>
  <c r="I5" i="9" s="1"/>
  <c r="I1" i="9"/>
  <c r="O15" i="4"/>
  <c r="O13" i="4"/>
  <c r="O12" i="4"/>
  <c r="O11" i="4"/>
  <c r="O10" i="4"/>
  <c r="O9" i="4"/>
  <c r="O8" i="4"/>
  <c r="O7" i="4"/>
  <c r="O6" i="4"/>
  <c r="O5" i="4"/>
  <c r="O4" i="4"/>
  <c r="O2" i="4"/>
  <c r="X32" i="14"/>
  <c r="W32" i="14"/>
  <c r="Q32" i="14"/>
  <c r="P32" i="14"/>
  <c r="O32" i="14"/>
  <c r="N32" i="14"/>
  <c r="X31" i="14"/>
  <c r="W31" i="14"/>
  <c r="Q31" i="14"/>
  <c r="P31" i="14"/>
  <c r="O31" i="14"/>
  <c r="N31" i="14"/>
  <c r="X30" i="14"/>
  <c r="W30" i="14"/>
  <c r="Q30" i="14"/>
  <c r="P30" i="14"/>
  <c r="O30" i="14"/>
  <c r="N30" i="14"/>
  <c r="X29" i="14"/>
  <c r="W29" i="14"/>
  <c r="Q29" i="14"/>
  <c r="P29" i="14"/>
  <c r="O29" i="14"/>
  <c r="N29" i="14"/>
  <c r="X28" i="14"/>
  <c r="W28" i="14"/>
  <c r="Q28" i="14"/>
  <c r="O28" i="14"/>
  <c r="N28" i="14"/>
  <c r="P28" i="14" s="1"/>
  <c r="X26" i="14"/>
  <c r="W26" i="14"/>
  <c r="H26" i="14"/>
  <c r="G26" i="14"/>
  <c r="O26" i="14" s="1"/>
  <c r="Q26" i="14" s="1"/>
  <c r="F26" i="14"/>
  <c r="N26" i="14" s="1"/>
  <c r="P26" i="14" s="1"/>
  <c r="X25" i="14"/>
  <c r="W25" i="14"/>
  <c r="H25" i="14"/>
  <c r="G25" i="14"/>
  <c r="O25" i="14" s="1"/>
  <c r="Q25" i="14" s="1"/>
  <c r="F25" i="14"/>
  <c r="N25" i="14" s="1"/>
  <c r="P25" i="14" s="1"/>
  <c r="X24" i="14"/>
  <c r="W24" i="14"/>
  <c r="H24" i="14"/>
  <c r="G24" i="14"/>
  <c r="O24" i="14" s="1"/>
  <c r="Q24" i="14" s="1"/>
  <c r="F24" i="14"/>
  <c r="N24" i="14" s="1"/>
  <c r="P24" i="14" s="1"/>
  <c r="X23" i="14"/>
  <c r="W23" i="14"/>
  <c r="O23" i="14"/>
  <c r="Q23" i="14" s="1"/>
  <c r="H23" i="14"/>
  <c r="G23" i="14"/>
  <c r="F23" i="14"/>
  <c r="N23" i="14" s="1"/>
  <c r="P23" i="14" s="1"/>
  <c r="X22" i="14"/>
  <c r="W22" i="14"/>
  <c r="H22" i="14"/>
  <c r="G22" i="14"/>
  <c r="O22" i="14" s="1"/>
  <c r="Q22" i="14" s="1"/>
  <c r="F22" i="14"/>
  <c r="N22" i="14" s="1"/>
  <c r="P22" i="14" s="1"/>
  <c r="X21" i="14"/>
  <c r="W21" i="14"/>
  <c r="H21" i="14"/>
  <c r="G21" i="14"/>
  <c r="O21" i="14" s="1"/>
  <c r="Q21" i="14" s="1"/>
  <c r="F21" i="14"/>
  <c r="N21" i="14" s="1"/>
  <c r="P21" i="14" s="1"/>
  <c r="X20" i="14"/>
  <c r="W20" i="14"/>
  <c r="H20" i="14"/>
  <c r="G20" i="14"/>
  <c r="O20" i="14" s="1"/>
  <c r="Q20" i="14" s="1"/>
  <c r="F20" i="14"/>
  <c r="N20" i="14" s="1"/>
  <c r="P20" i="14" s="1"/>
  <c r="X19" i="14"/>
  <c r="W19" i="14"/>
  <c r="H19" i="14"/>
  <c r="G19" i="14"/>
  <c r="O19" i="14" s="1"/>
  <c r="Q19" i="14" s="1"/>
  <c r="F19" i="14"/>
  <c r="N19" i="14" s="1"/>
  <c r="P19" i="14" s="1"/>
  <c r="X18" i="14"/>
  <c r="W18" i="14"/>
  <c r="H18" i="14"/>
  <c r="G18" i="14"/>
  <c r="O18" i="14" s="1"/>
  <c r="Q18" i="14" s="1"/>
  <c r="F18" i="14"/>
  <c r="N18" i="14" s="1"/>
  <c r="P18" i="14" s="1"/>
  <c r="X17" i="14"/>
  <c r="W17" i="14"/>
  <c r="H17" i="14"/>
  <c r="G17" i="14"/>
  <c r="O17" i="14" s="1"/>
  <c r="Q17" i="14" s="1"/>
  <c r="F17" i="14"/>
  <c r="N17" i="14" s="1"/>
  <c r="P17" i="14" s="1"/>
  <c r="X16" i="14"/>
  <c r="W16" i="14"/>
  <c r="H16" i="14"/>
  <c r="G16" i="14"/>
  <c r="O16" i="14" s="1"/>
  <c r="Q16" i="14" s="1"/>
  <c r="F16" i="14"/>
  <c r="N16" i="14" s="1"/>
  <c r="P16" i="14" s="1"/>
  <c r="X15" i="14"/>
  <c r="W15" i="14"/>
  <c r="H15" i="14"/>
  <c r="G15" i="14"/>
  <c r="O15" i="14" s="1"/>
  <c r="Q15" i="14" s="1"/>
  <c r="F15" i="14"/>
  <c r="N15" i="14" s="1"/>
  <c r="P15" i="14" s="1"/>
  <c r="X14" i="14"/>
  <c r="W14" i="14"/>
  <c r="H14" i="14"/>
  <c r="G14" i="14"/>
  <c r="O14" i="14" s="1"/>
  <c r="Q14" i="14" s="1"/>
  <c r="F14" i="14"/>
  <c r="N14" i="14" s="1"/>
  <c r="P14" i="14" s="1"/>
  <c r="X13" i="14"/>
  <c r="W13" i="14"/>
  <c r="H13" i="14"/>
  <c r="G13" i="14"/>
  <c r="O13" i="14" s="1"/>
  <c r="Q13" i="14" s="1"/>
  <c r="F13" i="14"/>
  <c r="N13" i="14" s="1"/>
  <c r="P13" i="14" s="1"/>
  <c r="X12" i="14"/>
  <c r="W12" i="14"/>
  <c r="H12" i="14"/>
  <c r="G12" i="14"/>
  <c r="O12" i="14" s="1"/>
  <c r="Q12" i="14" s="1"/>
  <c r="F12" i="14"/>
  <c r="N12" i="14" s="1"/>
  <c r="P12" i="14" s="1"/>
  <c r="X11" i="14"/>
  <c r="W11" i="14"/>
  <c r="H11" i="14"/>
  <c r="G11" i="14"/>
  <c r="O11" i="14" s="1"/>
  <c r="Q11" i="14" s="1"/>
  <c r="F11" i="14"/>
  <c r="N11" i="14" s="1"/>
  <c r="P11" i="14" s="1"/>
  <c r="X10" i="14"/>
  <c r="W10" i="14"/>
  <c r="H10" i="14"/>
  <c r="G10" i="14"/>
  <c r="O10" i="14" s="1"/>
  <c r="Q10" i="14" s="1"/>
  <c r="F10" i="14"/>
  <c r="N10" i="14" s="1"/>
  <c r="P10" i="14" s="1"/>
  <c r="X9" i="14"/>
  <c r="W9" i="14"/>
  <c r="H9" i="14"/>
  <c r="G9" i="14"/>
  <c r="O9" i="14" s="1"/>
  <c r="Q9" i="14" s="1"/>
  <c r="F9" i="14"/>
  <c r="N9" i="14" s="1"/>
  <c r="P9" i="14" s="1"/>
  <c r="X8" i="14"/>
  <c r="W8" i="14"/>
  <c r="H8" i="14"/>
  <c r="G8" i="14"/>
  <c r="O8" i="14" s="1"/>
  <c r="Q8" i="14" s="1"/>
  <c r="F8" i="14"/>
  <c r="N8" i="14" s="1"/>
  <c r="P8" i="14" s="1"/>
  <c r="H7" i="14"/>
  <c r="G7" i="14"/>
  <c r="O7" i="14" s="1"/>
  <c r="Q7" i="14" s="1"/>
  <c r="X7" i="14" s="1"/>
  <c r="X6" i="14"/>
  <c r="W6" i="14"/>
  <c r="H6" i="14"/>
  <c r="G6" i="14"/>
  <c r="O6" i="14" s="1"/>
  <c r="Q6" i="14" s="1"/>
  <c r="H5" i="14"/>
  <c r="G5" i="14"/>
  <c r="O5" i="14" s="1"/>
  <c r="P1" i="14"/>
  <c r="J42" i="3"/>
  <c r="J41" i="3"/>
  <c r="J40" i="3"/>
  <c r="J39" i="3"/>
  <c r="J38" i="3"/>
  <c r="J37" i="3"/>
  <c r="M33" i="3"/>
  <c r="L33" i="3"/>
  <c r="D33" i="3"/>
  <c r="J33" i="3" s="1"/>
  <c r="M32" i="3"/>
  <c r="L32" i="3"/>
  <c r="I32" i="3"/>
  <c r="D32" i="3"/>
  <c r="J32" i="3" s="1"/>
  <c r="M31" i="3"/>
  <c r="L31" i="3"/>
  <c r="J31" i="3"/>
  <c r="D31" i="3"/>
  <c r="I31" i="3" s="1"/>
  <c r="M30" i="3"/>
  <c r="L30" i="3"/>
  <c r="D30" i="3"/>
  <c r="J30" i="3" s="1"/>
  <c r="M29" i="3"/>
  <c r="L29" i="3"/>
  <c r="I29" i="3"/>
  <c r="D29" i="3"/>
  <c r="M27" i="3"/>
  <c r="L27" i="3"/>
  <c r="F27" i="3"/>
  <c r="E27" i="3"/>
  <c r="D27" i="3"/>
  <c r="I27" i="3" s="1"/>
  <c r="M26" i="3"/>
  <c r="L26" i="3"/>
  <c r="F26" i="3"/>
  <c r="E26" i="3"/>
  <c r="D26" i="3"/>
  <c r="J26" i="3" s="1"/>
  <c r="M25" i="3"/>
  <c r="L25" i="3"/>
  <c r="F25" i="3"/>
  <c r="E25" i="3"/>
  <c r="D25" i="3"/>
  <c r="J25" i="3" s="1"/>
  <c r="M24" i="3"/>
  <c r="L24" i="3"/>
  <c r="F24" i="3"/>
  <c r="E24" i="3"/>
  <c r="D24" i="3"/>
  <c r="J24" i="3" s="1"/>
  <c r="M23" i="3"/>
  <c r="L23" i="3"/>
  <c r="F23" i="3"/>
  <c r="E23" i="3"/>
  <c r="D23" i="3"/>
  <c r="I23" i="3" s="1"/>
  <c r="M22" i="3"/>
  <c r="L22" i="3"/>
  <c r="F22" i="3"/>
  <c r="E22" i="3"/>
  <c r="D22" i="3"/>
  <c r="J22" i="3" s="1"/>
  <c r="M21" i="3"/>
  <c r="L21" i="3"/>
  <c r="F21" i="3"/>
  <c r="E21" i="3"/>
  <c r="D21" i="3"/>
  <c r="J21" i="3" s="1"/>
  <c r="M20" i="3"/>
  <c r="L20" i="3"/>
  <c r="F20" i="3"/>
  <c r="E20" i="3"/>
  <c r="D20" i="3"/>
  <c r="J20" i="3" s="1"/>
  <c r="M19" i="3"/>
  <c r="L19" i="3"/>
  <c r="F19" i="3"/>
  <c r="E19" i="3"/>
  <c r="D19" i="3"/>
  <c r="I19" i="3" s="1"/>
  <c r="M18" i="3"/>
  <c r="L18" i="3"/>
  <c r="F18" i="3"/>
  <c r="E18" i="3"/>
  <c r="D18" i="3"/>
  <c r="J18" i="3" s="1"/>
  <c r="M17" i="3"/>
  <c r="L17" i="3"/>
  <c r="F17" i="3"/>
  <c r="E17" i="3"/>
  <c r="D17" i="3"/>
  <c r="J17" i="3" s="1"/>
  <c r="M16" i="3"/>
  <c r="L16" i="3"/>
  <c r="F16" i="3"/>
  <c r="E16" i="3"/>
  <c r="D16" i="3"/>
  <c r="J16" i="3" s="1"/>
  <c r="M15" i="3"/>
  <c r="L15" i="3"/>
  <c r="F15" i="3"/>
  <c r="E15" i="3"/>
  <c r="D15" i="3"/>
  <c r="I15" i="3" s="1"/>
  <c r="M14" i="3"/>
  <c r="L14" i="3"/>
  <c r="F14" i="3"/>
  <c r="E14" i="3"/>
  <c r="D14" i="3"/>
  <c r="J14" i="3" s="1"/>
  <c r="M13" i="3"/>
  <c r="L13" i="3"/>
  <c r="F13" i="3"/>
  <c r="E13" i="3"/>
  <c r="D13" i="3"/>
  <c r="J13" i="3" s="1"/>
  <c r="M12" i="3"/>
  <c r="L12" i="3"/>
  <c r="F12" i="3"/>
  <c r="E12" i="3"/>
  <c r="D12" i="3"/>
  <c r="J12" i="3" s="1"/>
  <c r="M11" i="3"/>
  <c r="L11" i="3"/>
  <c r="F11" i="3"/>
  <c r="E11" i="3"/>
  <c r="D11" i="3"/>
  <c r="I11" i="3" s="1"/>
  <c r="M10" i="3"/>
  <c r="L10" i="3"/>
  <c r="F10" i="3"/>
  <c r="E10" i="3"/>
  <c r="D10" i="3"/>
  <c r="M9" i="3"/>
  <c r="L9" i="3"/>
  <c r="F9" i="3"/>
  <c r="E9" i="3"/>
  <c r="D9" i="3"/>
  <c r="I9" i="3" s="1"/>
  <c r="M8" i="3"/>
  <c r="L8" i="3"/>
  <c r="F8" i="3"/>
  <c r="E8" i="3"/>
  <c r="D8" i="3"/>
  <c r="M7" i="3"/>
  <c r="L7" i="3"/>
  <c r="F7" i="3"/>
  <c r="E7" i="3"/>
  <c r="D7" i="3"/>
  <c r="M6" i="3"/>
  <c r="L6" i="3"/>
  <c r="F6" i="3"/>
  <c r="E6" i="3"/>
  <c r="D6" i="3"/>
  <c r="M5" i="3"/>
  <c r="L5" i="3"/>
  <c r="F5" i="3"/>
  <c r="E5" i="3"/>
  <c r="D5" i="3"/>
  <c r="J1" i="3"/>
  <c r="G39" i="2"/>
  <c r="H37" i="2"/>
  <c r="H32" i="2"/>
  <c r="H7" i="2"/>
  <c r="H40" i="2" l="1"/>
  <c r="AA6" i="13"/>
  <c r="AB6" i="13" s="1"/>
  <c r="AA5" i="13"/>
  <c r="AB5" i="13" s="1"/>
  <c r="AA7" i="13"/>
  <c r="AB7" i="13" s="1"/>
  <c r="AD7" i="13"/>
  <c r="X7" i="13"/>
  <c r="N31" i="5"/>
  <c r="D11" i="5"/>
  <c r="F11" i="5" s="1"/>
  <c r="M31" i="5"/>
  <c r="AA9" i="13"/>
  <c r="AD9" i="13"/>
  <c r="X9" i="13"/>
  <c r="X8" i="13"/>
  <c r="AD8" i="13"/>
  <c r="AA8" i="13"/>
  <c r="AB8" i="13" s="1"/>
  <c r="AD6" i="13"/>
  <c r="M23" i="5"/>
  <c r="H55" i="2" s="1"/>
  <c r="J5" i="9"/>
  <c r="N23" i="5" s="1"/>
  <c r="N5" i="14"/>
  <c r="M19" i="5" s="1"/>
  <c r="Q5" i="14"/>
  <c r="M20" i="5"/>
  <c r="I33" i="3"/>
  <c r="J29" i="3"/>
  <c r="I30" i="3"/>
  <c r="I14" i="3"/>
  <c r="I22" i="3"/>
  <c r="I18" i="3"/>
  <c r="I5" i="3"/>
  <c r="I26" i="3"/>
  <c r="J15" i="3"/>
  <c r="J27" i="3"/>
  <c r="J5" i="3"/>
  <c r="I6" i="3"/>
  <c r="I13" i="3"/>
  <c r="I17" i="3"/>
  <c r="I21" i="3"/>
  <c r="I25" i="3"/>
  <c r="J11" i="3"/>
  <c r="J23" i="3"/>
  <c r="J6" i="3"/>
  <c r="I7" i="3"/>
  <c r="J9" i="3"/>
  <c r="I10" i="3"/>
  <c r="I12" i="3"/>
  <c r="I16" i="3"/>
  <c r="I20" i="3"/>
  <c r="I24" i="3"/>
  <c r="J8" i="3"/>
  <c r="J19" i="3"/>
  <c r="J7" i="3"/>
  <c r="I8" i="3"/>
  <c r="J10" i="3"/>
  <c r="X5" i="13"/>
  <c r="X6" i="13" l="1"/>
  <c r="P5" i="14"/>
  <c r="W5" i="14" s="1"/>
  <c r="O19" i="5" s="1"/>
  <c r="M21" i="5"/>
  <c r="N20" i="5"/>
  <c r="X5" i="14"/>
  <c r="O20" i="5" s="1"/>
  <c r="M33" i="5"/>
  <c r="G7" i="5"/>
  <c r="G10" i="5"/>
  <c r="I34" i="3"/>
  <c r="O21" i="5" l="1"/>
  <c r="N19" i="5"/>
  <c r="N33" i="5" s="1"/>
  <c r="G13" i="5"/>
  <c r="G16" i="5" s="1"/>
  <c r="H45" i="2" s="1"/>
  <c r="H46" i="2" s="1"/>
  <c r="N34" i="5" l="1"/>
  <c r="N35" i="5" s="1"/>
  <c r="H49" i="2" s="1"/>
  <c r="H50" i="2" s="1"/>
  <c r="N21" i="5"/>
</calcChain>
</file>

<file path=xl/sharedStrings.xml><?xml version="1.0" encoding="utf-8"?>
<sst xmlns="http://schemas.openxmlformats.org/spreadsheetml/2006/main" count="2375" uniqueCount="518">
  <si>
    <t>Gülle</t>
  </si>
  <si>
    <t>ha</t>
  </si>
  <si>
    <t>kg/Platz</t>
  </si>
  <si>
    <t>Einheit</t>
  </si>
  <si>
    <t>auf Stalldung</t>
  </si>
  <si>
    <t>davon</t>
  </si>
  <si>
    <t>Bilanzfläche</t>
  </si>
  <si>
    <t>fläche</t>
  </si>
  <si>
    <t xml:space="preserve">Gülle </t>
  </si>
  <si>
    <t>gesamt</t>
  </si>
  <si>
    <t xml:space="preserve">Festmist </t>
  </si>
  <si>
    <t>kg N  gesamt brutto</t>
  </si>
  <si>
    <t>kg/ha N  gesamt brutto</t>
  </si>
  <si>
    <t xml:space="preserve">Gülle-anfall </t>
  </si>
  <si>
    <t>Jauche-anfall</t>
  </si>
  <si>
    <t>brutto</t>
  </si>
  <si>
    <t>netto (ohne Weide)</t>
  </si>
  <si>
    <t>auf     Gülle</t>
  </si>
  <si>
    <t>Jauche</t>
  </si>
  <si>
    <t>Brutto</t>
  </si>
  <si>
    <t>Netto</t>
  </si>
  <si>
    <t>Niederschlagswasser</t>
  </si>
  <si>
    <t>Reinigungswasser</t>
  </si>
  <si>
    <t>und des Lagerraumbedarfs für flüssige Wirtschaftsdünger</t>
  </si>
  <si>
    <t>(Füllen Sie hierzu bitte zusätzlich die Anlagen 1 und 2 aus)</t>
  </si>
  <si>
    <t>Daten eingeben</t>
  </si>
  <si>
    <t>Daten werden berechnet</t>
  </si>
  <si>
    <t>Betriebs-Nr.:</t>
  </si>
  <si>
    <t>Name des Betriebes</t>
  </si>
  <si>
    <t>Straße</t>
  </si>
  <si>
    <t>PLZ/Ort</t>
  </si>
  <si>
    <t>Ansprechpartner</t>
  </si>
  <si>
    <t>Telefon</t>
  </si>
  <si>
    <t>FAX</t>
  </si>
  <si>
    <t>e-mail</t>
  </si>
  <si>
    <t>Landkreis</t>
  </si>
  <si>
    <t>Landwirtschaftliche Nutzfläche (LN insg.)</t>
  </si>
  <si>
    <t>davon Ackerland (AL):</t>
  </si>
  <si>
    <t>davon stillgelegt/aus der Erzeugung genommen; 
ohne Nährstoffzu- und -abfuhr</t>
  </si>
  <si>
    <t>davon Grünland (GL):</t>
  </si>
  <si>
    <t>davon stillgelegt/aus der Erzeugung genommen 
oder Naturschutz ohne Nährstoffzu- und -abfuhr</t>
  </si>
  <si>
    <r>
      <t>m</t>
    </r>
    <r>
      <rPr>
        <vertAlign val="superscript"/>
        <sz val="10"/>
        <rFont val="Arial"/>
        <family val="2"/>
      </rPr>
      <t>3</t>
    </r>
  </si>
  <si>
    <t>auf Dung</t>
  </si>
  <si>
    <t xml:space="preserve">weitere Tierarten (Wirtschaftsdüngeranfall belegen) </t>
  </si>
  <si>
    <t>Stickstoffanfall</t>
  </si>
  <si>
    <t>Fläche</t>
  </si>
  <si>
    <t>ohne</t>
  </si>
  <si>
    <t>Ackerland</t>
  </si>
  <si>
    <t>Grünland</t>
  </si>
  <si>
    <t>Gesamt LF</t>
  </si>
  <si>
    <t>Zu- und Abfuhr</t>
  </si>
  <si>
    <t>Bilanzfläche gesamt</t>
  </si>
  <si>
    <t>Bilanzpflicht</t>
  </si>
  <si>
    <t>Damwild; Fleischerzeugung 45 kg Zuwachs je (1 Alttier + 0,85 Kalb) (A/D)</t>
  </si>
  <si>
    <t>Mecklenburg</t>
  </si>
  <si>
    <t>Vorpommern</t>
  </si>
  <si>
    <t>Fax: 0381 20307-45</t>
  </si>
  <si>
    <t>Mail:   lfb@lms-beratung.de</t>
  </si>
  <si>
    <t>Internet: www.lms-beratung.de // Fachbehörde</t>
  </si>
  <si>
    <t>Standard</t>
  </si>
  <si>
    <t>Schweine</t>
  </si>
  <si>
    <t>Sonstige</t>
  </si>
  <si>
    <t>Geflügel</t>
  </si>
  <si>
    <t>Rinder</t>
  </si>
  <si>
    <t>Spalte B=Tierartengruppe          Spalte C=Untersetzung</t>
  </si>
  <si>
    <t>Tierartengruppe (bitte durch klicken auf die Felder wählen)</t>
  </si>
  <si>
    <t>Graf-Lippe-Straße 1, 18059 Rostock</t>
  </si>
  <si>
    <t xml:space="preserve">                Landwirtschaftliches Fachrecht &amp; Beratung</t>
  </si>
  <si>
    <t xml:space="preserve">Zust. Stelle für landwirtschaftl. </t>
  </si>
  <si>
    <t>Fachrecht und Beratung (LFB)</t>
  </si>
  <si>
    <t>Milchkuh; Grünland m. Weide;   6.000 kg ECM (D)</t>
  </si>
  <si>
    <t>Milchkuh; Grünland m. Weide;   8.000 kg ECM (D)</t>
  </si>
  <si>
    <t>Milchkuh; Grünland m. Weide;   10.000 kg ECM (D)</t>
  </si>
  <si>
    <t>Milchkuh; Ackerfutter m. Weide;   6.000 kg ECM (D)</t>
  </si>
  <si>
    <t>Milchkuh; Ackerfutter m. Weide;   8.000 kg ECM (D)</t>
  </si>
  <si>
    <t>Milchkuh; Ackerfutter m. Weide;   10.000 kg ECM (D)</t>
  </si>
  <si>
    <t>Bullenmast; bis 700 kg LM; ab 80 kg LM (D)</t>
  </si>
  <si>
    <t>Bullenmast; bis 700 kg LM; ab 200 kg LM (D)</t>
  </si>
  <si>
    <t>Mastrind;  80 bis 210 kg LM; 2,7 Umtriebe/a ("Fresser-Produktion") (D) N-/P-reduziert</t>
  </si>
  <si>
    <t>Kälber; 0 - 16 Wochen (ohne Mastkälber), 90 kg Zuwachs, 3 Durchgänge/a (D)</t>
  </si>
  <si>
    <t>Reitponys 300 kg LM; Stallhaltung</t>
  </si>
  <si>
    <t>Zuchtstuten; Großpferde 600 kg LM; Stallhaltung; 0,5 Fohlen/a</t>
  </si>
  <si>
    <t>Aufzuchtpferde; Großpferde 365 kg Zuwachs; Stallhaltung; 6 - 36 Monate</t>
  </si>
  <si>
    <t>Reitpferde 500 - 600 kg LM; Stallhaltung</t>
  </si>
  <si>
    <t>Zuchtponys; 350 kg LM, Stallhaltung; 0,5 Fohlen/a</t>
  </si>
  <si>
    <t>Auzuchtpony; 150 kg Zuwachs; Stallhaltung; 6 - 36 Monate</t>
  </si>
  <si>
    <t>Milchziege; 800 kg Milch/Ziege u. a; 1,5 Lämmer; 16 kg Zuwachs/Lamm (D)</t>
  </si>
  <si>
    <t>Junghennenaufzucht; 3,3 kg Zuwachs, 3 Phasen-Fütterung; Standardtutter (D)</t>
  </si>
  <si>
    <t>Legehennenhaltung; 17,6 kg Eimasse/Tier; 2 Phasen-Fütterung; Standardfutter (D)</t>
  </si>
  <si>
    <t>Legehennenhaltung; 17,6 kg Eimasse/Tier; 2 Phasen-Fütterung; N-/P-reduiert (D)</t>
  </si>
  <si>
    <t>Ente; Pekingente; 19,5 kg Zuwachs/Platz p.a.; 6,5 Durchgänge (3 kg Zuwachs/Tier) bis 26 Tage Mast (D)</t>
  </si>
  <si>
    <t>Gans; Schnellmast; 5,0 kg Zuwachs/Tier (D)</t>
  </si>
  <si>
    <t>Gans; Mittelmast; 6,8 kg Zuwachs/Tier  (D)</t>
  </si>
  <si>
    <t>Zuchtrinder, Erstkalbealter 27 Monate; 605 kg Zuwachs; Ackerfutterbau; Stallhaltung (D)</t>
  </si>
  <si>
    <t>Zuchtrinder, Erstkalbealter 27 Monate; 605 kg Zuwachs; Ackerfutterbau; mit Weide (D)</t>
  </si>
  <si>
    <t>Zuchtrinder, Erstkalbealter 27 Monate; 605 kg Zuwachs; Grünland; konventionell (D)</t>
  </si>
  <si>
    <t>Zuchtrinder, Erstkalbealter 27 Monate; 605 kg Zuwachs; Grünland; extensiv (D)</t>
  </si>
  <si>
    <t>Milchkuh mittelschwere und schwere Rassen; Grünland m. Weide;   6.000 kg ECM (D)</t>
  </si>
  <si>
    <t>Milchkuh mittelschwere und schwere Rassen; Grünland m. Weide;   8.000 kg ECM (D)</t>
  </si>
  <si>
    <t>Milchkuh mittelschwere und schwere Rassen; Grünland m. Weide;   10.000 kg ECM (D)</t>
  </si>
  <si>
    <t>Milchkuh mittelschwere und schwere Rassen; Ackerfutter m. Weide;   6.000 kg ECM (D)</t>
  </si>
  <si>
    <t>Milchkuh mittelschwere und schwere Rassen; Ackerfutter m. Weide;   8.000 kg ECM (D)</t>
  </si>
  <si>
    <t>Milchkuh mittelschwere und schwere Rassen; Ackerfutter m. Weide;   10.000 kg ECM (D)</t>
  </si>
  <si>
    <t>Milchkuh mittelschwere und schwere Rassen; Ackerfutter m. Weide;   12.000 kg ECM (D)</t>
  </si>
  <si>
    <t>Milchkuh mittelschwere und schwere Rassen; Ackerfutter o. Weide mit Heu; 12.000 kg ECM (D)</t>
  </si>
  <si>
    <t>Milchkuh leichte Rassen; Ackerfutter;   5.000 kg ECM (D)</t>
  </si>
  <si>
    <t>Milchkuh leichte Rassen; Ackerfutter;   7.000 kg ECM (D)</t>
  </si>
  <si>
    <t>Milchkuh leichte Rassen; Ackerfutter;   9.000 kg ECM (D)</t>
  </si>
  <si>
    <t>Hähnchen, Mast über 39 Tage; 2,6 kg Zuwachs/Tier; Standardfutter (D)</t>
  </si>
  <si>
    <t>Hähnchen, Mast über 39 Tage; 2,6 kg Zuwachs/Tier; N-/P-reduziert (D)</t>
  </si>
  <si>
    <t>Hähnchen, Mast 34 bis 38 Tage; 2,3 kg Zuwachs/Tier; Standardfutter (D)</t>
  </si>
  <si>
    <t>Hähnchen, Mast 34 bis 38 Tage; 2,3 kg Zuwachs/Tier; N-/P-reduziert (D)</t>
  </si>
  <si>
    <t>Hähnchen, Mast 30 bis 33 Tage; 1,85 kg Zuwachs/Tier; Standardfutter (D)</t>
  </si>
  <si>
    <t>Hähnchen, Mast 30 bis 33 Tage; 1,85 kg Zuwachs/Tier; N-/P-reduziert (D)</t>
  </si>
  <si>
    <t>Hähnchen, Mast bis 29 Tage; 1,55 kg Zuwachs/Tier; Standardfutter (D)</t>
  </si>
  <si>
    <t>Hähnchen, Mast bis 29 Tage; 1,55  kg Zuwachs/Tier; N-/P-reduziert (D)</t>
  </si>
  <si>
    <t>Pute; Mast, Hähne ab der 6. Woche; Standardfutter (D)</t>
  </si>
  <si>
    <t>Pute; Mast, Hähne ab der 6. Woche; N-/P-reduziert (D)</t>
  </si>
  <si>
    <t>Pute; Mast, Henne ab der 6. Woche; Standardfutter (D)</t>
  </si>
  <si>
    <t>Pute; Mast, Henne ab der 6. Woche; N-/P-reduziert (D)</t>
  </si>
  <si>
    <t>Pute; Mast, gemischt geschlechtl. 50:50; Standardfutter (D)</t>
  </si>
  <si>
    <t>Pute; Mast, gemischt geschlechtl. 50:50; N-/P-reduziert (D)</t>
  </si>
  <si>
    <t>Putenaufzucht bis 5 Wochen 20% Hähne, 50% Hennen; Standardfutter (D)</t>
  </si>
  <si>
    <t>Rinder_</t>
  </si>
  <si>
    <t>Schweine_</t>
  </si>
  <si>
    <t>Sonstige_</t>
  </si>
  <si>
    <t>Geflügel_</t>
  </si>
  <si>
    <t>Ferkel; 8 bis 28 kg; 450 g Tageszunahme im Mittel der Aufzucht; Standardf. (D)</t>
  </si>
  <si>
    <t>Ferkel; ab 8 bzw. 15 kg; 450 g Tageszunahme im Mittel der Aufzucht; stark N-/P-red. (D)</t>
  </si>
  <si>
    <t>Ferkel; ab 8 bzw. 15 kg; 500 g Tageszunahme im Mittel der Aufzucht; N-/P-red. (D)</t>
  </si>
  <si>
    <t>Ferkel; ab 8 bzw. 15 kg; 500 g Tageszunahme im Mittel der Aufzucht; stark N-/P-red. (D)</t>
  </si>
  <si>
    <t>Eberhaltung; 60 kg Zuwachs je Platz/a (D)</t>
  </si>
  <si>
    <t>Jungrinderaufzucht Erstkalbealter 27 Monate; 605 kg; Grünland, mit und ohne Flächen im "Naturschutz" extensiv (D)</t>
  </si>
  <si>
    <t>Jungrinderaufzucht Erstkalbealter 27 Monate; 605 kg; Grünland, mit und ohne Flächen im "Naturschutz" konventionell (D)</t>
  </si>
  <si>
    <t>Jungrinderaufzucht Erstkalbealter 27 Monate; 605 kg; Ackerfutter; mit Weide (D)</t>
  </si>
  <si>
    <t>Jungrinderaufzucht Erstkalbealter 27 Monate; 605 kg; Ackerfutter; Stallhaltung (D)</t>
  </si>
  <si>
    <t>Milchkuh; Ackerfutter m. Weide;   12.000 kg ECM (D)</t>
  </si>
  <si>
    <t>Milchkuh; leichte Rassen; Ackerfutterbau 5.000 kg ECM (D)</t>
  </si>
  <si>
    <t>Milchkuh; leichte Rassen; Ackerfutterbau 7.000 kg ECM (D)</t>
  </si>
  <si>
    <t>Milchkuh; leichte Rassen; Ackerfutterbau 9.000 kg ECM (D)</t>
  </si>
  <si>
    <t>Mastrind;  80 bis 210 kg LM; 2,7 Umtriebe/a ("Fresser-Produktion") (D) Standardf.</t>
  </si>
  <si>
    <t>Bullenmast; bis 625 kg LM (19 Monate); ab Kalb 45 kg LM (D)</t>
  </si>
  <si>
    <t>Bullenmast; bis 700 kg LM; ab Kalb 45 kg LM (D)</t>
  </si>
  <si>
    <t>Mutterkuh 6 Monate Säugezeit; 500kg LM; 0,9 Kälber/a (200 kg Absatzgewicht) (D)</t>
  </si>
  <si>
    <t>Mutterkuh 6 Monate Säugezeit; 700kg LM; 0,9 Kälber/a (230 kg Absatzgewicht) (D)</t>
  </si>
  <si>
    <t>Mutterkuh 9 Monate Säugezeit; 700kg LM; 0,9 Kälber/a (340 kg Absatzgewicht) (D)</t>
  </si>
  <si>
    <t>Zuchtsau mit Ferkel bis   8 kg LM; 25 aufgez. Ferkel; 239 kg Zuwachs je Platz/a; N-/P-red. (D)</t>
  </si>
  <si>
    <t>Zuchtsau mit Ferkel bis   8 kg LM; 25 aufgez. Ferkel; 239 kg Zuwachs je Platz/a; Standardf. (D)</t>
  </si>
  <si>
    <t>Zuchtsau mit Ferkel bis   8 kg LM; 25 aufgez. Ferkel; 239 kg Zuwachs je Platz/a; stark N-/P-red. (D)</t>
  </si>
  <si>
    <t>Zuchtsau mit Ferkel bis   8 kg LM; 28 aufgez. Ferkel; 264 kg Zuwachs je Platz/a; Standardf. (D)</t>
  </si>
  <si>
    <t>Zuchtsau mit Ferkel bis   8 kg LM; 28 aufgez. Ferkel; 264 kg Zuwachs je Platz/a; N-/P-red. (D)</t>
  </si>
  <si>
    <t>Zuchtsau mit Ferkel bis   8 kg LM; 28 aufgez. Ferkel; 264 kg Zuwachs je Platz/a; stark N-/P-red. (D)</t>
  </si>
  <si>
    <t>Ferkel; von 8 bis 28 kg; 500 g Tageszunahme im Mittel der Aufzucht; Standardf. (D)</t>
  </si>
  <si>
    <t>Ferkel; von 8 bis 28 kg; 500 g Tageszunahme im Mittel der Aufzucht; stark N-/P-red. (D)</t>
  </si>
  <si>
    <t>Jungebermast; 28 bis 118 kg LM; 850g Tageszunahme: 2,7 Duchgänge, 246 kg Zuwachs; Standardf.</t>
  </si>
  <si>
    <t>Jungebermast; 28 bis 118 kg LM; 850g Tageszunahme: 2,7 Duchgänge, 246 kg Zuwachs; N-/P-reduziert</t>
  </si>
  <si>
    <t>Reitpferde 500 - 600 kg LM; Stall-/Weidehaltung</t>
  </si>
  <si>
    <t>Reitponys 300 kg LM; Stall-/Weidehaltung</t>
  </si>
  <si>
    <t>-</t>
  </si>
  <si>
    <t>Mutterschaf mit Nachzucht; 1,5 Lämmer, 40 kg Zuwachs/Lamm, konventionell (D)</t>
  </si>
  <si>
    <t>Kaninchenaufzucht; 52 aufgezogene Jungtiere/Häsin p.a.; Aufzucht bis 3 kg LM</t>
  </si>
  <si>
    <t>Kaninchenaufzucht; 52 aufgezogene Jungtiere/Häsin p.a.; Aufzucht bis 0,6 kg LM</t>
  </si>
  <si>
    <t>Kaninchenmast; 0,6 bis 3 kg LM; 14 kg Zuwachs/Platz</t>
  </si>
  <si>
    <t>Damtiere; Fleischerzeugung; 45 kg Zuwachs je Produktionseinheit (1 Alttier mit 0,85 Kalb)</t>
  </si>
  <si>
    <t>Junghennenaufzucht; 3,5 kg Zuwachs, 3 Phasen-Fütterung; Standardtutter (D)</t>
  </si>
  <si>
    <t>Junghennenaufzucht; 3,5 kg Zuwachs, 3 Phasen-Fütterung; N-/P-reduziert (D)</t>
  </si>
  <si>
    <t>Hähnchenmast; Mast über 39 Tage; 2,6 kg Zuwachs/Tier; Standardfutter (D)</t>
  </si>
  <si>
    <t>Hähnchenmast; Mast über 39 Tage; 2,6 kg Zuwachs/Tier; N-/P-reduziert (D)</t>
  </si>
  <si>
    <t>Hähnchenmast; Mast über 34 bis 38 Tage; 2,3 kg Zuwachs/Tier; Standardfutter (D)</t>
  </si>
  <si>
    <t>Hähnchenmast; Mast über 34 bis 38 Tage; 2,3 kg Zuwachs/Tier; N-/P-reduziert (D)</t>
  </si>
  <si>
    <t>Hähnchenmast; Mast über 30 bis 33 Tage; 1,85 kg Zuwachs/Tier; Standardfutter (D)</t>
  </si>
  <si>
    <t>Hähnchenmast; Mast über 30 bis 33 Tage; 1,85 kg Zuwachs/Tier; N-/P-reduziert (D)</t>
  </si>
  <si>
    <t>Hähnchenmast; Mast über bis 29 Tage; 1,55 kg Zuwachs/Tier; Standardfutter (D)</t>
  </si>
  <si>
    <t>Hähnchenmast; Mast über bis 29 Tage; 1,55 kg Zuwachs/Tier; N-/P-reduziert (D)</t>
  </si>
  <si>
    <t>Pute; Mast, Hähne; 22,1 kg Zuwachs; 21 Wochen (56,4 kg Futter); Standardf. (D)</t>
  </si>
  <si>
    <t>Pute; Mast, Hähne; 22,1 kg Zuwachs; 21 Wochen (56,4 kg Futter); N-/P-red. (D)</t>
  </si>
  <si>
    <t>Pute; Mast, Hennen; 10,9 kg Zuwachs; 17 Wochen (26,7 kg Futter); Standardf. (D)</t>
  </si>
  <si>
    <t>Pute; Mast, Hennen; 10,9 kg Zuwachs; 17 Wochen (26,7 kg Futter); N-/P-red. (D)</t>
  </si>
  <si>
    <t>Pute; Mast; Hähne ab 6. Woche; Standardf.</t>
  </si>
  <si>
    <t>Pute; Mast; Hähne ab 6. Woche; N-P-reduziert</t>
  </si>
  <si>
    <t>Pute; Mast; Hennen ab 6. Woche; Standardf.</t>
  </si>
  <si>
    <t>Pute; Mast; Hennen ab 6. Woche; N-P-reduziert</t>
  </si>
  <si>
    <t>Pute; Mast; Gemischtgeschlechtliche; 50:50; Standartdf.</t>
  </si>
  <si>
    <t>Pute; Mast; Gemischtgeschlechtliche; 50:50; N-/P-reduziert</t>
  </si>
  <si>
    <t>Putenaufzucht bis 5 Wochen; 50:50 Hähne/Hennen</t>
  </si>
  <si>
    <t>Ente; Flugente; 15,4 kg Zuwachs/Platz p.a.; 4 Durchgänge (2,7 kg weiblich, 5 kg männlich (w:m=1:1)</t>
  </si>
  <si>
    <t>Gans; Spät-/Weidemast; 7,8 kg Zuwachs/Tier</t>
  </si>
  <si>
    <t>DüV</t>
  </si>
  <si>
    <t>je Stallplatz und Jahr</t>
  </si>
  <si>
    <t>Zeile</t>
  </si>
  <si>
    <t>Spalten DÜV</t>
  </si>
  <si>
    <t>Bemerkungen</t>
  </si>
  <si>
    <t>kg/Tier*a</t>
  </si>
  <si>
    <t xml:space="preserve">Gülleanfall </t>
  </si>
  <si>
    <t>Jaucheanfall</t>
  </si>
  <si>
    <t>lt. DüV: Erganzung 4,0 % Fett, 3,4 % Eiweiß, 0,9 Kalb</t>
  </si>
  <si>
    <t>lt. DüV: Rosa-Kalbfleisch-Erzeugung</t>
  </si>
  <si>
    <t>lt. DüV: ab 210 kg LM</t>
  </si>
  <si>
    <t>Ferkel; von 8 bis 28 kg; 450 g Tageszunahme im Mittel der Aufzucht; Standardf. (D)</t>
  </si>
  <si>
    <t>Ferkel; ab 8 bzw. 15 kg; 450 g Tageszunahme im Mittel der Aufzucht; N-/P-red. (D)</t>
  </si>
  <si>
    <t>Ferkel; von 8 bis 28 kg; 450 g Tageszunahme im Mittel der Aufzucht; stark N-/P-red. (D)</t>
  </si>
  <si>
    <t>offensichtlich nicht durchlaufend durchnummeriert</t>
  </si>
  <si>
    <t>lt. DüV: Geschlechterverhältnis 50:50, Achtung zwei Eintragungen in Zeile 73</t>
  </si>
  <si>
    <t>Achtung zwei Eintragungen in Zeile 75</t>
  </si>
  <si>
    <t>Achtung zwei Eintragungen in Zeile 76</t>
  </si>
  <si>
    <t>lt. DüV: 1,1 Lämmer (statt 1,5)</t>
  </si>
  <si>
    <t>Mutterschaf mit Nachzucht; 1,1 Lämmer, 40 kg Zuwachs/Lamm, extensiv (D)</t>
  </si>
  <si>
    <t>Achtung zwei Eintragungen in Zeile 86</t>
  </si>
  <si>
    <t>Achtung zwei Eintragungen in Zeile 89</t>
  </si>
  <si>
    <t>Achtung zwei Eintragungen in Zeile 94</t>
  </si>
  <si>
    <t>Achtung zwei Eintragungen in Zeile 95</t>
  </si>
  <si>
    <t>m³/Platz</t>
  </si>
  <si>
    <t>m³</t>
  </si>
  <si>
    <t>Dorfstr. 1</t>
  </si>
  <si>
    <t>17123 Musterdorf</t>
  </si>
  <si>
    <t>Herr Musterman</t>
  </si>
  <si>
    <t>LWB Mustermann</t>
  </si>
  <si>
    <t>0123/456789</t>
  </si>
  <si>
    <t>0123/456790</t>
  </si>
  <si>
    <t>mustermann@web.de</t>
  </si>
  <si>
    <t>Niederschlag am Standort pro Jahr</t>
  </si>
  <si>
    <t>mm, l/m²</t>
  </si>
  <si>
    <t>Oberflächen nicht abgedeckter Läger (Festmist, Gülle, Jauche)</t>
  </si>
  <si>
    <t>m²</t>
  </si>
  <si>
    <t>Alle sonstigen Flächen (wenn eingeleitet wird)</t>
  </si>
  <si>
    <t xml:space="preserve">Oberfläche Siloanlagen (wenn eingeleitet wird) </t>
  </si>
  <si>
    <t>Sonstige flüssige Einleitungen</t>
  </si>
  <si>
    <t>Lagerkapazitäten</t>
  </si>
  <si>
    <t>Anzahl</t>
  </si>
  <si>
    <t>Behälter Typ 1 (Zylinderform)</t>
  </si>
  <si>
    <t>Behälter Typ 2 (Zylinderform)</t>
  </si>
  <si>
    <t>Behälter Typ 3 (Zylinderform)</t>
  </si>
  <si>
    <t>Behälter Typ 4 (Zylinderform)</t>
  </si>
  <si>
    <t>Behälter Typ 5 (Zylinderform)</t>
  </si>
  <si>
    <t>Behälter Typ 6 (Zylinderform)</t>
  </si>
  <si>
    <t>Behälter Typ 1 (Rechteckform)</t>
  </si>
  <si>
    <t>Behälter Typ 2 (Rechteckform)</t>
  </si>
  <si>
    <t>Behälter Typ 3 (Rechteckform)</t>
  </si>
  <si>
    <t>Behälter Typ 4 (Rechteckform)</t>
  </si>
  <si>
    <t>Behälter Typ 5 (Rechteckform)</t>
  </si>
  <si>
    <t>Behälter Typ 6 (Rechteckform)</t>
  </si>
  <si>
    <t>Sonstige Lagerkapazitäten (z. B. Güllekanäle)</t>
  </si>
  <si>
    <t>Verpachtung eigener Lagerkapazitäten</t>
  </si>
  <si>
    <t>Zupacht von Lagerkapazitäten</t>
  </si>
  <si>
    <t>Zu- und Verpacht von Lagerkapazität und anerkannte Gülleabnahmeverträge</t>
  </si>
  <si>
    <t>Gülleabgabe (erhöhte Lagerkapazitäten)</t>
  </si>
  <si>
    <t>Gülleaufnahme (verringerter Lagerrkapazitäten)</t>
  </si>
  <si>
    <t>Milchkuh mittelschwere und schwere Rassen; Grünland o. Weide mit Heu;    6.000 kg ECM (D)</t>
  </si>
  <si>
    <t>Milchkuh mittelschwere und schwere Rassen; Grünland o. Weide mit Heu;    8.000 kg ECM (D)</t>
  </si>
  <si>
    <t>Milchkuh mittelschwere und schwere Rassen; Grünland o. Weide mit Heu;  10.000 kg ECM (D)</t>
  </si>
  <si>
    <t>Milchkuh mittelschwere und schwere Rassen; Grünland o. Weide mit Heu;  12.000 kg ECM (D)</t>
  </si>
  <si>
    <t>Milchkuh mittelschwere und schwere Rassen; Ackerfutter o. Weide mit Heu;   6.000 kg ECM (D)</t>
  </si>
  <si>
    <t>Milchkuh mittelschwere und schwere Rassen; Ackerfutter o. Weide mit Heu;   8.000 kg ECM (D)</t>
  </si>
  <si>
    <t>Milchkuh mittelschwere und schwere Rassen; Ackerfutter o. Weide mit Heu; 10.000 kg ECM (D)</t>
  </si>
  <si>
    <t>Mutterkuh; 0,9 Kälber/a, 500 kg LM; (200 kg Absetzgewicht) (D)</t>
  </si>
  <si>
    <t>Mutterkuh; 0,9 Kälber/a, 700 kg LM; (230 kg Absetzgewicht) (D)</t>
  </si>
  <si>
    <t>Mutterkuh; 0,9 Kälber/a, 700 kg LM; (340 kg Absetzgewicht) (D)</t>
  </si>
  <si>
    <t>Gans; Spät-/Weidemast; 7,8 kg Zuwachs/Tier (D)</t>
  </si>
  <si>
    <t>Ente; Flugenten; 15,4 kg Zuwachs/Platz/a; 4 Durchgänge; 2,7 kg w, 5 kg m (w:m= 1:1)  (D)</t>
  </si>
  <si>
    <t>Mastrind; männlich, ab   45 bis 675 kg LM 19 Monate (D)</t>
  </si>
  <si>
    <t>Mastrind; männlich, ab   45 bis 750 kg LM (D)</t>
  </si>
  <si>
    <t>Mastrind; männlich, ab   80 bis 750 kg LM (D)</t>
  </si>
  <si>
    <t>Mastrind;  50 bis 250 kg LM; 2,1 Umtriebe/a ("Kälbermast") (D)</t>
  </si>
  <si>
    <t>Mastrind;  50 bis 260 kg LM; 1,9 Umtriebe/a ("Kälbermast") (D)</t>
  </si>
  <si>
    <t>Mastrind;  50 bis 350 kg LM; 1,3 Umtriebe/a ("Kälbermast") (D)</t>
  </si>
  <si>
    <t>Mastrind;  80 bis 210 kg LM; 2,7 Umtriebe/a ("Fresser-Produktion") (D) Standardtf.</t>
  </si>
  <si>
    <t>Zuchtsau mit Ferkel bis   8 kg LM; 22 aufgez. Ferkel; 217 kg Zuwachs je Platz/a; Standardf.(D)</t>
  </si>
  <si>
    <t>Zuchtsau mit Ferkel bis   8 kg LM; 22 aufgez. Ferkel; 217 kg Zuwachs je Platz/a; N-/P-red. (D)</t>
  </si>
  <si>
    <t>Zuchtsau mit Ferkel bis   8 kg LM; 22 aufgez. Ferkel; 217 kg Zuwachs je Platz/a; stark N-/P-red. (D)</t>
  </si>
  <si>
    <t>Zuchtsau mit Ferkel bis   8 kg LM; 25 aufgez. Ferkel; 239 kg Zuwachs je Platz/a; Standardf.(D)</t>
  </si>
  <si>
    <t>Zuchtsau mit Ferkel bis   8 kg LM; 28 aufgez. Ferkel; 264 kg Zuwachs je Platz/a; Standardf.(D)</t>
  </si>
  <si>
    <t>Zuchtsau mit Ferkel bis 28 kg LM; 22 aufgez. Ferkel; 656 kg Zuwachs je Platz/a; Standardf. (D)</t>
  </si>
  <si>
    <t>Zuchtsau mit Ferkel bis 28 kg LM; 22 aufgez. Ferkel; 656 kg Zuwachs je Platz/a; N-/P-red. (D)</t>
  </si>
  <si>
    <t>Zuchtsau mit Ferkel bis 28 kg LM; 22 aufgez. Ferkel; 656 kg Zuwachs je Platz/a; stark N-/P-red. (D)</t>
  </si>
  <si>
    <t>Zuchtsau mit Ferkel bis 28 kg LM; 25 aufgez. Ferkel; 711 kg Zuwachs je Platz/a; Standardf. (D)</t>
  </si>
  <si>
    <t>Zuchtsau mit Ferkel bis 28 kg LM; 25 aufgez. Ferkel; 711 kg Zuwachs je Platz/a; N-/P-red. (D)</t>
  </si>
  <si>
    <t>Zuchtsau mit Ferkel bis 28 kg LM; 25 aufgez. Ferkel; 711 kg Zuwachs je Platz/a; stark N-/P-red. (D)</t>
  </si>
  <si>
    <t>Zuchtsau mit Ferkel bis 28 kg LM; 28 aufgez. Ferkel; 824 kg Zuwachs je Platz/a; Standardf. (D)</t>
  </si>
  <si>
    <t>Zuchtsau mit Ferkel bis 28 kg LM; 28 aufgez. Ferkel; 824 kg Zuwachs je Platz/a; N-/P-red. (D)</t>
  </si>
  <si>
    <t>Zuchtsau mit Ferkel bis 28 kg LM; 28 aufgez. Ferkel; 824 kg Zuwachs je Platz/a; stark N-/P-red. (D)</t>
  </si>
  <si>
    <t>Jungsau; 28 bis 115 kg LM; 180 kg Zuwachs je Platz/a; Standardfutter (D)</t>
  </si>
  <si>
    <t>Jungsau; 28 bis 115 kg LM; 180 kg Zuwachs je Platz/a; N-/P-reduziert (D)</t>
  </si>
  <si>
    <t>Jungsau; 95 bis 135 kg LM; 240 kg Zuwachs je Platz/a; Standardfutter (D)</t>
  </si>
  <si>
    <t>Jungsau; 95 bis 135 kg LM; 240 kg Zuwachs je Platz/a; N-/P-reduziert (D)</t>
  </si>
  <si>
    <t>Mastschwein; 28 bis 118 kg LM, 700 g tägliche Zunahme; 210 kg Zuwachs; Standardfutter (D)</t>
  </si>
  <si>
    <t>Mastschwein; 28 bis 118 kg LM, 700 g tägliche Zunahme; 210 kg Zuwachs; N-/P-reduziert (D)</t>
  </si>
  <si>
    <t>Mastschwein; 28 bis 118 kg LM, 700 g tägliche Zunahme; 210 kg Zuwachs; stark N-/P-reduziert (D)</t>
  </si>
  <si>
    <t>Mastschwein; 28 bis 118 kg LM, 750 g tägliche Zunahme; 223 kg Zuwachs; Standardfutter (D)</t>
  </si>
  <si>
    <t>Mastschwein; 28 bis 118 kg LM, 750 g tägliche Zunahme; 223 kg Zuwachs; N-/P-reduziert (D)</t>
  </si>
  <si>
    <t>Mastschwein; 28 bis 118 kg LM, 750 g tägliche Zunahme; 223 kg Zuwachs; stark N-/P-reduziert (D)</t>
  </si>
  <si>
    <t>Mastschwein; 28 bis 118 kg LM, 850 g tägliche Zunahme; 244 kg Zuwachs; Standardfutter (D)</t>
  </si>
  <si>
    <t>Mastschwein; 28 bis 118 kg LM, 850 g tägliche Zunahme; 244 kg Zuwachs; N-/P-reduziert (D)</t>
  </si>
  <si>
    <t>Mastschwein; 28 bis 118 kg LM, 850 g tägliche Zunahme; 244 kg Zuwachs; stark N-/P-reduziert (D)</t>
  </si>
  <si>
    <t>Mastschwein; 28 bis 118 kg LM, 950 g tägliche Zunahme; 267 kg Zuwachs; Standardfutter (D)</t>
  </si>
  <si>
    <t>Mastschwein; 28 bis 118 kg LM, 950 g tägliche Zunahme; 267 kg Zuwachs; N-/P-reduziert (D)</t>
  </si>
  <si>
    <t>Mastschwein; 28 bis 118 kg LM, 950 g tägliche Zunahme; 267 kg Zuwachs; stark N-/P-reduziert (D)</t>
  </si>
  <si>
    <t>Mastschwein; 28 bis 118 kg LM, 850 g tägliche Zunahme; w:m 50:50; 2,7 Durchgänge; 246 kg Zuwachs; Standardfutter (D)</t>
  </si>
  <si>
    <t>Mastschwein; 28 bis 118 kg LM, 850 g tägliche Zunahme; w:m 50:50; 2,7 Durchgänge; 246 kg Zuwachs; N-/P-reduziert (D)</t>
  </si>
  <si>
    <t>Pferd; Pony; Zuchtstuten  0,5 Fohlen/a (350 kg LM); Stall-/Weidehaltung (D)</t>
  </si>
  <si>
    <t>Pferd; Pony; Aufzucht (150 kg Zuwachs); Stall-/Weidehaltung; 6. bis 36. Monat (D)</t>
  </si>
  <si>
    <t>Schaf; Mutter mit Nachzucht; 1,5 Lämmer/Schaf; 40 kg Zuwachs; konventionell (D)</t>
  </si>
  <si>
    <t>Schaf; Mutter mit Nachzucht; 1,1 Lämmer/Schaf; 40 kg Zuwachs; extensiv (D)</t>
  </si>
  <si>
    <t>Ziege; Milchziege mit Nachzucht; 800 kg Milch/a; 1,5 Lämmer je Ziege; 16 kg Zuwachs/Lamm (D)</t>
  </si>
  <si>
    <t>Kaninchen; Aufzucht bis 0,6 kg LM, 52 aufgezogene Jungtiere/Häsin/a (D)</t>
  </si>
  <si>
    <t>Kaninchen; Aufzucht bis 3 kg LM, 52 aufgezogene Jungtiere/Häsin/a (D)</t>
  </si>
  <si>
    <t>Kaninchen; Mast; 0,6 bis 3 kg LM; 14 kg Zuwachs/Platz (D)</t>
  </si>
  <si>
    <t>Junghennen; Aufzucht; 3,5 kg Zuwachs; 3 Phasen-Fütterung; Standardfutter (D)</t>
  </si>
  <si>
    <t>Junghennen; Aufzucht; 3,5 kg Zuwachs; 3 Phasen-Fütterung; N-/P-reduziert (D)</t>
  </si>
  <si>
    <t>Pute; Mast, Hennen; 10,9 kg Zuwachs; 16 Wochen (26,7 kg Futter); Standardf. (D)</t>
  </si>
  <si>
    <t>Pute; Mast, Hennen; 10,9 kg Zuwachs; 16 Wochen (26,7 kg Futter); N-/P-red. (D)</t>
  </si>
  <si>
    <t>Milchkuh; Grünland o. Weide mit Heu;  6.000 kg ECM (D)</t>
  </si>
  <si>
    <t>Milchkuh; Grünland o. Weide mit Heu;  8.000 kg ECM (D)</t>
  </si>
  <si>
    <t>Milchkuh; Grünland o. Weide mit Heu;  10.000 kg ECM (D)</t>
  </si>
  <si>
    <t>Milchkuh; Grünland o. Weide mit Heu;  12.000 kg ECM (D)</t>
  </si>
  <si>
    <t>Milchkuh; Ackerfutter o. Weide mit Heu;   6.000 kg ECM (D)</t>
  </si>
  <si>
    <t>Milchkuh; Ackerfutter o. Weide mit Heu;   8.000 kg ECM (D)</t>
  </si>
  <si>
    <t>Milchkuh; Ackerfutter o. Weide mit Heu; 10.000 kg ECM (D)</t>
  </si>
  <si>
    <t>Milchkuh; Ackerfutter o. Weide mit Heu; 12.000 kg ECM (D)</t>
  </si>
  <si>
    <t>Einstreu</t>
  </si>
  <si>
    <t>Frischmist</t>
  </si>
  <si>
    <t>kg FM/Tier*d</t>
  </si>
  <si>
    <t>t/Tierplatz</t>
  </si>
  <si>
    <t>kg FM/1.000 Tierplätze*d</t>
  </si>
  <si>
    <t>t/1.000 Tierplätze</t>
  </si>
  <si>
    <t>DüV 2017, Anlage 1, Tabelle 1, Mittlere Nährstoffgehalte lw Nutztiere je Stallplatz und Jahr bzw. Tier</t>
  </si>
  <si>
    <t>DüV 2017, Anlage 9, Tabelle 1, Dunganfall bei der Haltung lw Nutztiere in t/Tier(platz) bzw. m³/Tier(platz)</t>
  </si>
  <si>
    <t>kg N/Tier * a</t>
  </si>
  <si>
    <t>weitere, nicht aufgeführte Tierarten (N-Ausscheidungen belegen)</t>
  </si>
  <si>
    <t>Wert</t>
  </si>
  <si>
    <t>angezeigte Daten</t>
  </si>
  <si>
    <t>12 Monate</t>
  </si>
  <si>
    <t>6 Monate</t>
  </si>
  <si>
    <t>Rinder.</t>
  </si>
  <si>
    <t>Schweine.</t>
  </si>
  <si>
    <t>weitere zu lagernde, flüssige Stoffe</t>
  </si>
  <si>
    <t>Anfall Silosickersaft in 12 Monaten (wenn eingeleitet wird)</t>
  </si>
  <si>
    <t>Anfall in 12 Monaten m³</t>
  </si>
  <si>
    <t>t/Tier * a</t>
  </si>
  <si>
    <t>_Rinder</t>
  </si>
  <si>
    <t>_Schweine</t>
  </si>
  <si>
    <t>_Sonstige</t>
  </si>
  <si>
    <t>_Geflügel</t>
  </si>
  <si>
    <t>statt auf     Gülle</t>
  </si>
  <si>
    <t>statt auf Dung</t>
  </si>
  <si>
    <t xml:space="preserve">Wirtschaftsdünger gesamt </t>
  </si>
  <si>
    <t>Summe Niederschlagswasser + Reinigungswasser</t>
  </si>
  <si>
    <t>Anfall 12 Monate, in m³ oder t</t>
  </si>
  <si>
    <t>Festmist</t>
  </si>
  <si>
    <t>Flächenangaben (in ha, mit einer Dezimalstelle)</t>
  </si>
  <si>
    <t>Reinigungswasser, Anfall pro Jahr</t>
  </si>
  <si>
    <t>Silosickersaft</t>
  </si>
  <si>
    <t>entspricht m³ Niederschlagswasser pro Jahr:</t>
  </si>
  <si>
    <t xml:space="preserve">Hinweise: Da feste Wirtschaftsdünger stapelfähig sind, werden Lagerkapazitäten nicht extra berechnet. Bitte stellen Sie eigenen Kalkulationen an, welche Menge von Ihnen auf    </t>
  </si>
  <si>
    <t>Funk</t>
  </si>
  <si>
    <t>Umtriebe bzw. Durchgänge pro Jahr*</t>
  </si>
  <si>
    <t>*Quelle:</t>
  </si>
  <si>
    <t>Bilanzierung der Nährstoffausscheidungen landwirtschaftlicher Nutztiere, 2. Auflage 2014, Arbeiten des DLG, Band 199</t>
  </si>
  <si>
    <t>oder, abweichende Bemerkungen</t>
  </si>
  <si>
    <t xml:space="preserve"> -</t>
  </si>
  <si>
    <t>27 Monate, Ausscheidungen nach Alter gestaffelt</t>
  </si>
  <si>
    <t>ohne, Ausscheidungen nach Alter gestaffelt</t>
  </si>
  <si>
    <t>abweichend: Angaben lt. DüV 2017</t>
  </si>
  <si>
    <t>Angaben identisch mit lt. DüV 2017</t>
  </si>
  <si>
    <t>Angaben identisch mit lt. DüV 2018</t>
  </si>
  <si>
    <t>Angaben identisch mit lt. DüV 2019</t>
  </si>
  <si>
    <t>Angaben identisch mit lt. DüV 2020</t>
  </si>
  <si>
    <t>Angaben identisch mit lt. DüV 2021</t>
  </si>
  <si>
    <t>abweichend: Würfe pro Jahr</t>
  </si>
  <si>
    <t>Fütterungsstrategie abweichend zur DüV 2017 benannt</t>
  </si>
  <si>
    <t>abweichend: Angaben lt. DüV 2017 = 2,7</t>
  </si>
  <si>
    <t>abweichend: Angaben lt. DüV 2017 = 2,8</t>
  </si>
  <si>
    <t>(3,25 ) 16 Wochen</t>
  </si>
  <si>
    <t>(1,083) 17 bis 65 =  48 Wochen</t>
  </si>
  <si>
    <t>(5,78) 9 Wochen</t>
  </si>
  <si>
    <t>(3,25) 16 Wochen</t>
  </si>
  <si>
    <t>(3,06) 17 Wochen</t>
  </si>
  <si>
    <t>(2,48) 21 Wochen</t>
  </si>
  <si>
    <t>(1,73) 30 Wochen</t>
  </si>
  <si>
    <t>abweichend: Lämmer pro Jahr</t>
  </si>
  <si>
    <t>abweichend: Jungtiere pro Jahr</t>
  </si>
  <si>
    <t>Gärreste etc.</t>
  </si>
  <si>
    <t>Summe Gülle + Jauche</t>
  </si>
  <si>
    <t>Gesamtsumme flüssige organische Düngemittel</t>
  </si>
  <si>
    <t xml:space="preserve">Gülle + Festmist + WD + KS gesamt </t>
  </si>
  <si>
    <t>Stickstoffanfall aus Wirtschaftsdünger</t>
  </si>
  <si>
    <t>0,9 Kälber/a</t>
  </si>
  <si>
    <t>19 Monate, Ausscheidungen nach Alter gestaffelt</t>
  </si>
  <si>
    <t>0,9 Kälber/a,</t>
  </si>
  <si>
    <t>Hilfstabelle zur Berechnung von abweichenden Umtriebszeiten oder Gruppengrößen bei bestimmten Aufzuchtverfahren</t>
  </si>
  <si>
    <t>Ausgangswerte für die Hilfstabelle - Standard-Umtriebszeiten lt. DüV und anderer Quellen</t>
  </si>
  <si>
    <t>Durchgang 1</t>
  </si>
  <si>
    <t>Durchgang 2</t>
  </si>
  <si>
    <t>Durchgang 3</t>
  </si>
  <si>
    <t>Durchgang 4</t>
  </si>
  <si>
    <t>Tage</t>
  </si>
  <si>
    <t xml:space="preserve">Anzahl  </t>
  </si>
  <si>
    <t>Durchgang 5</t>
  </si>
  <si>
    <t>Durchgang 6</t>
  </si>
  <si>
    <t>Durchgang 7</t>
  </si>
  <si>
    <t>Durchgang 8</t>
  </si>
  <si>
    <t>Durchgang 9</t>
  </si>
  <si>
    <t>Durchgang 10</t>
  </si>
  <si>
    <t>Anzahl Tage</t>
  </si>
  <si>
    <t>mittlerer Tierbesatz pro Jahr</t>
  </si>
  <si>
    <t>korrigierte Umtriebszahl pro Jahr</t>
  </si>
  <si>
    <t>Umtriebe bzw. Durchgänge pro Jahr (lt. DüV)</t>
  </si>
  <si>
    <t>Tierartengruppe &amp; Verfahrenskennwerte (lt. DüV)</t>
  </si>
  <si>
    <t>Tierartengruppe  (lt. DüV) zu errechnendem abweichenden Umtrieb oder abweichender Gruppengröße</t>
  </si>
  <si>
    <t>Ministerium für Landwirtschaft und Umwelt</t>
  </si>
  <si>
    <t>Fachinformation der LMS Agrarberatung GmbH    Zust. Stelle für landwirtschaftliches Fachrecht und Beratung (LFB)</t>
  </si>
  <si>
    <t>LMS Agrarberatung GmbH</t>
  </si>
  <si>
    <t>Fachinformation: DüV-18-Anfall</t>
  </si>
  <si>
    <t>Ermittlung des Stickstoffanfalls aus  org. und org.-min. Düngern</t>
  </si>
  <si>
    <t>davon nicht bilanzierungspflichtig</t>
  </si>
  <si>
    <t>Anlage 1: Datenerfassung für den Stickstoffanfall aus org., org.-min. Düngern, einschließlich Wirtschaftsdüngern</t>
  </si>
  <si>
    <t>kg N/Einheit</t>
  </si>
  <si>
    <t>anrechenbare N-Menge nach Lagerung</t>
  </si>
  <si>
    <r>
      <t>P</t>
    </r>
    <r>
      <rPr>
        <b/>
        <vertAlign val="subscript"/>
        <sz val="9"/>
        <rFont val="Arial"/>
        <family val="2"/>
      </rPr>
      <t>2</t>
    </r>
    <r>
      <rPr>
        <b/>
        <sz val="9"/>
        <rFont val="Arial"/>
        <family val="2"/>
      </rPr>
      <t>O</t>
    </r>
    <r>
      <rPr>
        <b/>
        <vertAlign val="subscript"/>
        <sz val="9"/>
        <rFont val="Arial"/>
        <family val="2"/>
      </rPr>
      <t>5</t>
    </r>
    <r>
      <rPr>
        <b/>
        <sz val="9"/>
        <rFont val="Arial"/>
        <family val="2"/>
      </rPr>
      <t>, kg/Einheit</t>
    </r>
  </si>
  <si>
    <t>Nutztierbeschreibung</t>
  </si>
  <si>
    <t>N-Anfall aus tierischen Wirtschaftsdüngern, abzüglich Stall- und Lagerungsverlusten</t>
  </si>
  <si>
    <t>Zukauf von organischen und organisch-mineralischen Düngemitteln, einschließlich Wirtschaftsdünger</t>
  </si>
  <si>
    <t>kg N aus  Gülle*</t>
  </si>
  <si>
    <t>kg N aus Stalldung</t>
  </si>
  <si>
    <t>kg N/ha</t>
  </si>
  <si>
    <t>Zwischenwert insgesamt kg N/ha (zur Information)</t>
  </si>
  <si>
    <t>kg N</t>
  </si>
  <si>
    <t>kg N gesamt</t>
  </si>
  <si>
    <t xml:space="preserve">kg N  gesamt </t>
  </si>
  <si>
    <t>Gülle TM</t>
  </si>
  <si>
    <t>Einheit Frischmist</t>
  </si>
  <si>
    <t>Einheit Einstreu</t>
  </si>
  <si>
    <t>Frischmist (alt)</t>
  </si>
  <si>
    <t>Die Tiere werden ab 01.10. des Jahres bis zum 01.04. des Folgejahres nicht im Stall gehalten (bitte "x" eintragen)</t>
  </si>
  <si>
    <t>Faktor Gülle (wird später ausgeblendet)</t>
  </si>
  <si>
    <t>Faktor Jauche (wird später ausgeblendet)</t>
  </si>
  <si>
    <t>Berechnung Abschlag Gülle netto (wird später ausgeblendet)</t>
  </si>
  <si>
    <t>Berechnung Abschlag Jauche netto (wird später ausgeblendet)</t>
  </si>
  <si>
    <t>Abschlage wegen Haltung 01.10. des Jahres bis 01.04. des Folgejahres außerhalb Stall</t>
  </si>
  <si>
    <t>kg N/Platz * a</t>
  </si>
  <si>
    <t>Menge</t>
  </si>
  <si>
    <t>kg N/t in Frischmasse</t>
  </si>
  <si>
    <t>Mittleres-Mecklenburg</t>
  </si>
  <si>
    <t>Anlage 3: Erfassung Anfall aus festen org., org.-min. Düngern, einschließlich Wirtschaftsdüngern für Kalkulationen der benötigten Lagerkapazitäten</t>
  </si>
  <si>
    <t>m³/Platz * a</t>
  </si>
  <si>
    <t>weitere zu lagernde, feste organisch und organisch-mineralische Düngemittel einschl. Wirtschaftsdüngern</t>
  </si>
  <si>
    <t>Anfall aus Wirtschaftsdüngern tierischer Art</t>
  </si>
  <si>
    <t xml:space="preserve"> - Gülle, Jauche</t>
  </si>
  <si>
    <t xml:space="preserve"> - Gärreste, Silosickersaft</t>
  </si>
  <si>
    <t>Gesamtsumme abzüglich Weide</t>
  </si>
  <si>
    <t>Gesamtsumme abzüglich Weide für 6 Monate</t>
  </si>
  <si>
    <t>Anlage 2a: Erfassung Anfall aus flüssigen org., org.-min. Düngern, einschließlich Wirtschaftsdüngern und sonstige flüssige Einleitungen</t>
  </si>
  <si>
    <t>Anlage 2b: Datenerfassung der Lagerkapazitäten für flüssige org., org.-min. Dünger, flüssige Wirtschaftsdüngern und sonstiger flüssiger Einleitungen</t>
  </si>
  <si>
    <t>Weidetage                    Anzahl Tage/a</t>
  </si>
  <si>
    <t>Tierbestand              Plätze                       auf Festmist</t>
  </si>
  <si>
    <t>Gülle           TM %      Stan-dard</t>
  </si>
  <si>
    <t>Tierbestand               Plätze</t>
  </si>
  <si>
    <t>Weidetage                               Anzahl Tage/a</t>
  </si>
  <si>
    <t>Anfall in 12 Monaten m³                     ohne Weide</t>
  </si>
  <si>
    <t>Anzahl Tiere                                                    bzw. Plätze</t>
  </si>
  <si>
    <t>auf Gülle*</t>
  </si>
  <si>
    <t>mittlerer Tierbesatz pro Produktions-tage</t>
  </si>
  <si>
    <t>angege-bene Umtriebs-zahl</t>
  </si>
  <si>
    <t>Umtriebe, Standard-wert                    lt. DüV</t>
  </si>
  <si>
    <r>
      <t xml:space="preserve">Hinweis: Bei einer </t>
    </r>
    <r>
      <rPr>
        <b/>
        <u/>
        <sz val="9"/>
        <rFont val="Arial"/>
        <family val="2"/>
      </rPr>
      <t>eigenen</t>
    </r>
    <r>
      <rPr>
        <b/>
        <sz val="9"/>
        <rFont val="Arial"/>
        <family val="2"/>
      </rPr>
      <t xml:space="preserve"> Biogasanlage wird davon ausgegangen, dass im Rahmen der Genehmigung dieser, ausreichend Lagerkapazitäten für flüssige Reststoffe geplant wurde.</t>
    </r>
  </si>
  <si>
    <t xml:space="preserve">Bezugsfläche für die Berechnung der Obergrenzen ist die landwirtschaftlich genutzte Fläche des Betriebes. Hierunter fallen: 
1. alle landwirtschaftlich und gartenbaulich genutzten Flächen (einschließlich Grünland, Obstflächen, Baumschulen)
2. auch aus der Erzeugung genommene Flächen, soweit diesen Düngemittel, Bodenhilfsstoffe, Kultursubstrate oder Pflanzenhilfsmittel zugeführt werden. 
Zur landwirtschaftlich genutzten Fläche zählen alle pflanzenbaulich genutzten Flächen, denen Nährstoffe über Düngemittel, Bodenhilfsstoffe, Kultursubstrate, Pflanzenhilfsmittel, Abfälle, Weidehaltung oder die legume Stickstoffbindung zugeführt oder über Pflanzen abgeführt werden, auch wenn für sie aufgrund von vertraglichen Vereinbarungen (z. B. Vertragsnaturschutz) die Düngung eingeschränkt ist. </t>
  </si>
  <si>
    <t>N-Anfall aus organischen, organisch-mineralischen Dünger einschließlich Wirtschaftsdüngern</t>
  </si>
  <si>
    <t>t/a</t>
  </si>
  <si>
    <t>m³/a</t>
  </si>
  <si>
    <t>Wirtschaftsdüngeranfall aus eigener Tierhaltung</t>
  </si>
  <si>
    <t xml:space="preserve">                    den zur Verfügung stehenden Flächen gelagert werden können.</t>
  </si>
  <si>
    <r>
      <t xml:space="preserve">                    Bei einer </t>
    </r>
    <r>
      <rPr>
        <b/>
        <u/>
        <sz val="8"/>
        <rFont val="Arial"/>
        <family val="2"/>
      </rPr>
      <t>eigenen</t>
    </r>
    <r>
      <rPr>
        <b/>
        <sz val="8"/>
        <rFont val="Arial"/>
        <family val="2"/>
      </rPr>
      <t xml:space="preserve"> Biogasanlage wird davon ausgegangen, dass im Rahmen der Genehmigung dieser, ausreichend Lagerkapazitäten für feste Reststoffe geplant wurden.</t>
    </r>
  </si>
  <si>
    <t>Gülle         TM %      Ist (nur wenn unter-sucht)</t>
  </si>
  <si>
    <t>Durchmesser bzw. Länge in m</t>
  </si>
  <si>
    <t>Höhe in m</t>
  </si>
  <si>
    <t>Breite in m</t>
  </si>
  <si>
    <t>Kapazität in m³</t>
  </si>
  <si>
    <t>t/Platz * a</t>
  </si>
  <si>
    <t>t/Platz*a</t>
  </si>
  <si>
    <t>Frischmist-anfall</t>
  </si>
  <si>
    <t>kg/Platz*a</t>
  </si>
  <si>
    <t>Mastrind; männlich, ab 210 bis 750 kg LM (D)</t>
  </si>
  <si>
    <t>Ferkel; 8 bis 28 kg; 500 g Tageszunahme im Mittel der Aufzucht; Standardf. (D)</t>
  </si>
  <si>
    <t>Pferd; Zuchtstuten  0,5 Fohlen/a (600 kg LM); Stall-/Weidehaltung (D)</t>
  </si>
  <si>
    <t>Pferd; Aufzucht (365 kg Zuwachs); Stall-/Weidehaltung; 6. bis 36. Monat (D)</t>
  </si>
  <si>
    <t>Pferd; Reitpferd; 500 bis 600 kg LM; Stallhaltung (D)</t>
  </si>
  <si>
    <t>Pferd; Reitpferd; 500 bis 600 kg LM; Stall-/Weidehaltung (D)</t>
  </si>
  <si>
    <t>Pferd; (Reit-)Pony; 300 kg LM; Stallhaltung (D)</t>
  </si>
  <si>
    <t>Pferd; (Reit-)Pony; 300 kg LM; Stall-/Weidehaltung (D)</t>
  </si>
  <si>
    <t>Legehennen; 17,6 kg Eimasse/Tier; Standardfutter (D)</t>
  </si>
  <si>
    <t>Legehennen; 17,6 kg Eimasse/Tier; N-/P-reduziert (D)</t>
  </si>
  <si>
    <t>Ente; Pekingente; 19,5 kg Zuwachs/Platz/a; 6,5 Durchgänge; 3 kg Zuwachs/Tier (D)</t>
  </si>
  <si>
    <t>Bullenmast; bis 700 kg LM; ab 210 kg LM (D)</t>
  </si>
  <si>
    <t>kg FM/Tier*Durchgang</t>
  </si>
  <si>
    <t xml:space="preserve"> - Festmist, feste Gärreste und weitere feste organisch und organisch-mineralische Düngemittel</t>
  </si>
  <si>
    <t xml:space="preserve">*Achtung: Haltung auf Gülle trifft nur für Rinder, Schweine und Geflügel (vgl. Hinweise zur Umsetzung der DüV im M-V S. 79) zu. </t>
  </si>
  <si>
    <t xml:space="preserve">     Vorpommern</t>
  </si>
  <si>
    <t xml:space="preserve">     Mecklenburg</t>
  </si>
  <si>
    <r>
      <t xml:space="preserve">Berechnungshilfe - Stickstoffanfall und Lagerraumbedarf                                                             </t>
    </r>
    <r>
      <rPr>
        <b/>
        <sz val="10"/>
        <rFont val="Arial"/>
        <family val="2"/>
      </rPr>
      <t>Zust. Stelle für landwirtschaftliches Fachrecht und Beratung (LFB)</t>
    </r>
  </si>
  <si>
    <t>Berechnung des Stickstoffanfalls aus organischen und organisch-mineralischen Düngemitteln zur Kontrolle der Einhaltung der 170 kg N/ha nach DüV und                                       des Lagerraumbedarfs  für flüssige Wirtschaftsdünger und Gärreste</t>
  </si>
  <si>
    <t>Im Gegensatz zu anderen Regelungen der DüV ist bei der Einhaltung der Obergrenze für den aufgebrachten Gesamtstickstoff nicht auf das Düngejahr, sondern auf das Kalenderjahr Bezug zu nehmen. Weiterführende Informationen zur Berechnung finden Sie in der Broschüre "Hinweise zu Umsetzung der Düngeverordnung in M-V" (www.lms-beratung.de; Bereich Fachrecht und Beratung).</t>
  </si>
  <si>
    <r>
      <t>Bei der Haltung von Tierarten, die nicht in der</t>
    </r>
    <r>
      <rPr>
        <sz val="10"/>
        <color rgb="FF000000"/>
        <rFont val="Arial"/>
        <family val="2"/>
      </rPr>
      <t xml:space="preserve"> DüV Anlage 1 Tabelle 1 bzw. der Fachinformation „Richtwerte für die Untersuchung und Beratung“</t>
    </r>
    <r>
      <rPr>
        <sz val="10"/>
        <rFont val="Arial"/>
        <family val="2"/>
      </rPr>
      <t xml:space="preserve"> enthalten sind oder bei denen besondere Haltungs- oder Fütterungsverfahren in Betracht kommen, können im Einzelfall, in Absprache mit der LFB, andere Werte Verwendung finden. </t>
    </r>
  </si>
  <si>
    <t xml:space="preserve">Bei der Berechnung der zulässigen Mengen wurden die Verluste entsprechend DüV, d. h. die Stall- und Lagerungsverluste, aber nicht die Ausbringungsverluste, berücksichtigt.
</t>
  </si>
  <si>
    <t xml:space="preserve">Bearbeiter: Ch. Nawotke, K. Wacker, Dr. Kape </t>
  </si>
  <si>
    <t>Tel.: 0381 20307-72</t>
  </si>
  <si>
    <t>Stand: 17.12.2019</t>
  </si>
  <si>
    <t>Einhaltung der Lagerdauer von 6 Monaten für den Anfall von Wirtschaftsdüngern (DüV)</t>
  </si>
  <si>
    <t xml:space="preserve"> - Niederschlagswasser, Reinigungswasser</t>
  </si>
  <si>
    <t xml:space="preserve">Auf den landwirtschaftlich genutzten Flächen dürfen im Durchschnitt eines Betriebes nur maximal 170 kg/ha N pro Jahr aus organischen und organisch-mineralischen Düngemitteln, einschließlich Wirtschaftsdüngern, aufgebracht werden. Somit ist sowohl der Stickstoff tierischen Ursprungs (z. B. Gülle, HTK) als auch der pflanzlichen Ursprungs (z. B. NAWARO-Gärreste, Futterreste) sowie der sonstigen organischen Ursprungs    (z. B. Klärschlamm, Kompost, Kartoffelfruchtwasser, Aminosäuren, Eiweßhydrolysat) zu berücksichtigen. </t>
  </si>
  <si>
    <t xml:space="preserve">Abweichend von dieser Regel dürfen im Fall von Kompost in einem Zeitraum von drei Jahren 510 kg N/ha nicht überschritten werden.  </t>
  </si>
  <si>
    <t xml:space="preserve">Mit den bereitgestellten Kalkulationstabellen können Sie für Ihren Betrieb berechnen,                                                                                                                                                           - ob die Grenze der Düngeverordnung von 170 kg N/ha*a eingehalten wird (Anlage Stickstoff) und                                              - wie  hoch der erforderliche Lagerraumbedarf für flüssige Wirtschaftsdünger und Gärreste entsprechend DüV (Anlage Gülle- und Jaucheanfall) ist.                                                                                                                                                            </t>
  </si>
  <si>
    <r>
      <t>Bei der Nutzung der Kalkukationstabelle ist zu beachten, dass die Tierartengruppen nach den Vorgaben der DüV hinterlegt wurden. Die Tierartengruppen sind zusätzlich entsprechend den Haltungsformen oder der Fütterung untersetzt, so dass eine detailliertere Einordnung der einzelnen betrieblichen Tierartengruppen</t>
    </r>
    <r>
      <rPr>
        <sz val="10"/>
        <color rgb="FF92D050"/>
        <rFont val="Arial"/>
        <family val="2"/>
      </rPr>
      <t xml:space="preserve"> </t>
    </r>
    <r>
      <rPr>
        <sz val="10"/>
        <rFont val="Arial"/>
        <family val="2"/>
      </rPr>
      <t>vorzunehmen ist.</t>
    </r>
  </si>
  <si>
    <r>
      <t xml:space="preserve">Verfügbares Lagervolumen für </t>
    </r>
    <r>
      <rPr>
        <b/>
        <sz val="8.5"/>
        <rFont val="MS Sans Serif"/>
      </rPr>
      <t>feste</t>
    </r>
    <r>
      <rPr>
        <sz val="8.5"/>
        <rFont val="MS Sans Serif"/>
        <family val="2"/>
      </rPr>
      <t xml:space="preserve"> org. und org.-min. Dünger, einschl. Wirtschaftsdünger insg. (Schätzung)</t>
    </r>
  </si>
  <si>
    <r>
      <t xml:space="preserve">Verfügbarer Lagerraum für </t>
    </r>
    <r>
      <rPr>
        <b/>
        <sz val="8.5"/>
        <rFont val="MS Sans Serif"/>
      </rPr>
      <t>flüssige</t>
    </r>
    <r>
      <rPr>
        <sz val="8.5"/>
        <rFont val="MS Sans Serif"/>
        <family val="2"/>
      </rPr>
      <t xml:space="preserve"> org. und org.-min. Dünger, einschl. Wirtschaftsdünger insgesamt</t>
    </r>
  </si>
  <si>
    <t xml:space="preserve">Einhaltung der Obergrenze von 170 kg N/ha*a nach DüV 2017 § 6 Abs. 4 (Netto) </t>
  </si>
  <si>
    <r>
      <t xml:space="preserve">Anfallsmengen aller </t>
    </r>
    <r>
      <rPr>
        <b/>
        <sz val="8.5"/>
        <rFont val="MS Sans Serif"/>
      </rPr>
      <t>flüssiger</t>
    </r>
    <r>
      <rPr>
        <sz val="8.5"/>
        <rFont val="MS Sans Serif"/>
        <family val="2"/>
      </rPr>
      <t xml:space="preserve"> org. und org.-min. Dünger in 6 Monaten (einschließlich Abzug für Weidehaltung)</t>
    </r>
  </si>
  <si>
    <r>
      <t xml:space="preserve">Anfall aller </t>
    </r>
    <r>
      <rPr>
        <b/>
        <sz val="8.5"/>
        <rFont val="MS Sans Serif"/>
      </rPr>
      <t>festen</t>
    </r>
    <r>
      <rPr>
        <sz val="8.5"/>
        <rFont val="MS Sans Serif"/>
        <family val="2"/>
      </rPr>
      <t xml:space="preserve"> org. und org.-min. Dünger, einschließlich Wirtschaftsdünger in 6 Monaten</t>
    </r>
  </si>
  <si>
    <t>Bei Sonstigen Tierarten sind in der DüV 2017 sind keine Werte für die Anrechnung von Stall- und Lagerungsverlusten für die Haltung auf Gülle vorgesehen.</t>
  </si>
  <si>
    <t>Die Eintragung von Tierzahlen im Feld "auf Gülle" führt bei den N-Werten zu "0" und muss daher korrigiert werden. Mögliche Fehlerstellen erscheinen rot hinterlegt.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</si>
</sst>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
    <numFmt numFmtId="166" formatCode="#,##0.0"/>
    <numFmt numFmtId="167" formatCode="#,##0.000"/>
    <numFmt numFmtId="168" formatCode="0.0000"/>
    <numFmt numFmtId="169" formatCode="#,##0.0000"/>
    <numFmt numFmtId="170" formatCode="#,##0.00000"/>
    <numFmt numFmtId="171" formatCode="0.00000"/>
  </numFmts>
  <fonts count="38" x14ac:knownFonts="1">
    <font>
      <sz val="10"/>
      <name val="Arial"/>
    </font>
    <font>
      <b/>
      <sz val="10"/>
      <name val="Arial"/>
      <family val="2"/>
    </font>
    <font>
      <sz val="8"/>
      <name val="Arial"/>
      <family val="2"/>
    </font>
    <font>
      <u/>
      <sz val="10"/>
      <color indexed="12"/>
      <name val="Arial"/>
      <family val="2"/>
    </font>
    <font>
      <sz val="9"/>
      <name val="Arial"/>
      <family val="2"/>
    </font>
    <font>
      <sz val="8.5"/>
      <name val="MS Sans Serif"/>
      <family val="2"/>
    </font>
    <font>
      <sz val="9"/>
      <name val="MS Sans Serif"/>
      <family val="2"/>
    </font>
    <font>
      <b/>
      <sz val="9"/>
      <name val="MS Sans Serif"/>
      <family val="2"/>
    </font>
    <font>
      <sz val="8.5"/>
      <name val="Arial"/>
      <family val="2"/>
    </font>
    <font>
      <sz val="10"/>
      <color indexed="22"/>
      <name val="MS Sans Serif"/>
      <family val="2"/>
    </font>
    <font>
      <vertAlign val="superscript"/>
      <sz val="10"/>
      <name val="Arial"/>
      <family val="2"/>
    </font>
    <font>
      <b/>
      <sz val="11"/>
      <name val="Arial"/>
      <family val="2"/>
    </font>
    <font>
      <sz val="8"/>
      <name val="MS Sans Serif"/>
      <family val="2"/>
    </font>
    <font>
      <sz val="8.5"/>
      <name val="MS Sans Serif"/>
      <family val="2"/>
    </font>
    <font>
      <sz val="10"/>
      <name val="Arial"/>
      <family val="2"/>
    </font>
    <font>
      <sz val="8"/>
      <color indexed="9"/>
      <name val="Arial"/>
      <family val="2"/>
    </font>
    <font>
      <b/>
      <sz val="12"/>
      <name val="Arial"/>
      <family val="2"/>
    </font>
    <font>
      <u/>
      <sz val="9"/>
      <color indexed="12"/>
      <name val="Arial"/>
      <family val="2"/>
    </font>
    <font>
      <b/>
      <sz val="11"/>
      <name val="Arial"/>
      <family val="2"/>
    </font>
    <font>
      <b/>
      <sz val="8.5"/>
      <name val="Arial"/>
      <family val="2"/>
    </font>
    <font>
      <b/>
      <sz val="8"/>
      <name val="Arial"/>
      <family val="2"/>
    </font>
    <font>
      <b/>
      <sz val="9"/>
      <name val="Arial"/>
      <family val="2"/>
    </font>
    <font>
      <b/>
      <sz val="8.5"/>
      <name val="MS Sans Serif"/>
      <family val="2"/>
    </font>
    <font>
      <b/>
      <sz val="10.5"/>
      <name val="Arial"/>
      <family val="2"/>
    </font>
    <font>
      <sz val="8"/>
      <color theme="0"/>
      <name val="Arial"/>
      <family val="2"/>
    </font>
    <font>
      <sz val="10"/>
      <name val="MS Sans Serif"/>
      <family val="2"/>
    </font>
    <font>
      <b/>
      <sz val="10"/>
      <color rgb="FFFF3300"/>
      <name val="Arial"/>
      <family val="2"/>
    </font>
    <font>
      <sz val="8"/>
      <color rgb="FFFF3300"/>
      <name val="Arial"/>
      <family val="2"/>
    </font>
    <font>
      <b/>
      <sz val="8"/>
      <name val="MS Sans Serif"/>
      <family val="2"/>
    </font>
    <font>
      <b/>
      <u/>
      <sz val="8"/>
      <name val="Arial"/>
      <family val="2"/>
    </font>
    <font>
      <b/>
      <sz val="8"/>
      <color rgb="FFFF0000"/>
      <name val="Arial"/>
      <family val="2"/>
    </font>
    <font>
      <b/>
      <sz val="9"/>
      <color rgb="FFFF0000"/>
      <name val="Arial"/>
      <family val="2"/>
    </font>
    <font>
      <b/>
      <vertAlign val="subscript"/>
      <sz val="9"/>
      <name val="Arial"/>
      <family val="2"/>
    </font>
    <font>
      <b/>
      <u/>
      <sz val="9"/>
      <name val="Arial"/>
      <family val="2"/>
    </font>
    <font>
      <sz val="10"/>
      <color rgb="FF000000"/>
      <name val="Arial"/>
      <family val="2"/>
    </font>
    <font>
      <sz val="10"/>
      <color rgb="FF92D050"/>
      <name val="Arial"/>
      <family val="2"/>
    </font>
    <font>
      <b/>
      <sz val="8.5"/>
      <name val="MS Sans Serif"/>
    </font>
    <font>
      <sz val="8.5"/>
      <name val="MS Sans Serif"/>
    </font>
  </fonts>
  <fills count="24">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13"/>
        <bgColor indexed="64"/>
      </patternFill>
    </fill>
    <fill>
      <patternFill patternType="solid">
        <fgColor rgb="FF92D050"/>
        <bgColor indexed="64"/>
      </patternFill>
    </fill>
    <fill>
      <patternFill patternType="solid">
        <fgColor rgb="FFFFFFCC"/>
        <bgColor indexed="64"/>
      </patternFill>
    </fill>
    <fill>
      <patternFill patternType="solid">
        <fgColor rgb="FFCCFFFF"/>
        <bgColor indexed="64"/>
      </patternFill>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rgb="FFCCFF99"/>
        <bgColor indexed="64"/>
      </patternFill>
    </fill>
    <fill>
      <patternFill patternType="solid">
        <fgColor theme="0" tint="-0.249977111117893"/>
        <bgColor indexed="64"/>
      </patternFill>
    </fill>
  </fills>
  <borders count="86">
    <border>
      <left/>
      <right/>
      <top/>
      <bottom/>
      <diagonal/>
    </border>
    <border>
      <left style="medium">
        <color indexed="64"/>
      </left>
      <right/>
      <top/>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style="medium">
        <color indexed="64"/>
      </top>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top style="thin">
        <color indexed="64"/>
      </top>
      <bottom/>
      <diagonal/>
    </border>
    <border>
      <left style="dotted">
        <color indexed="64"/>
      </left>
      <right/>
      <top/>
      <bottom/>
      <diagonal/>
    </border>
    <border diagonalUp="1" diagonalDown="1">
      <left style="thin">
        <color indexed="64"/>
      </left>
      <right style="thin">
        <color indexed="64"/>
      </right>
      <top style="medium">
        <color indexed="64"/>
      </top>
      <bottom style="thin">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top/>
      <bottom style="medium">
        <color indexed="64"/>
      </bottom>
      <diagonal/>
    </border>
  </borders>
  <cellStyleXfs count="3">
    <xf numFmtId="0" fontId="0" fillId="0" borderId="0"/>
    <xf numFmtId="0" fontId="3" fillId="0" borderId="0" applyNumberFormat="0" applyFill="0" applyBorder="0" applyAlignment="0" applyProtection="0">
      <alignment vertical="top"/>
      <protection locked="0"/>
    </xf>
    <xf numFmtId="0" fontId="14" fillId="0" borderId="0"/>
  </cellStyleXfs>
  <cellXfs count="753">
    <xf numFmtId="0" fontId="0" fillId="0" borderId="0" xfId="0"/>
    <xf numFmtId="0" fontId="4" fillId="0" borderId="0" xfId="0" applyFont="1"/>
    <xf numFmtId="0" fontId="6" fillId="2" borderId="0" xfId="0" applyNumberFormat="1" applyFont="1" applyFill="1" applyBorder="1"/>
    <xf numFmtId="0" fontId="6" fillId="2" borderId="0" xfId="0" quotePrefix="1" applyNumberFormat="1" applyFont="1" applyFill="1" applyBorder="1"/>
    <xf numFmtId="0" fontId="4" fillId="2" borderId="0" xfId="0" applyFont="1" applyFill="1"/>
    <xf numFmtId="0" fontId="8" fillId="0" borderId="0" xfId="0" applyFont="1" applyBorder="1" applyAlignment="1">
      <alignment horizontal="center"/>
    </xf>
    <xf numFmtId="0" fontId="8" fillId="3" borderId="1" xfId="0" applyFont="1" applyFill="1" applyBorder="1" applyAlignment="1">
      <alignment horizontal="left"/>
    </xf>
    <xf numFmtId="0" fontId="8" fillId="0" borderId="0" xfId="0" applyFont="1" applyBorder="1" applyAlignment="1"/>
    <xf numFmtId="3" fontId="8" fillId="3" borderId="1" xfId="0" applyNumberFormat="1" applyFont="1" applyFill="1" applyBorder="1" applyAlignment="1">
      <alignment horizontal="left"/>
    </xf>
    <xf numFmtId="0" fontId="5" fillId="0" borderId="0" xfId="0" applyFont="1" applyBorder="1"/>
    <xf numFmtId="0" fontId="5" fillId="0" borderId="0" xfId="0" applyFont="1" applyBorder="1" applyAlignment="1">
      <alignment horizontal="center"/>
    </xf>
    <xf numFmtId="0" fontId="0" fillId="4" borderId="0" xfId="0" applyFill="1"/>
    <xf numFmtId="0" fontId="1" fillId="4" borderId="0" xfId="0" applyFont="1" applyFill="1"/>
    <xf numFmtId="0" fontId="8" fillId="0" borderId="0" xfId="0" applyFont="1" applyBorder="1"/>
    <xf numFmtId="0" fontId="8" fillId="0" borderId="0" xfId="0" applyFont="1"/>
    <xf numFmtId="0" fontId="8" fillId="3" borderId="4" xfId="0" applyFont="1" applyFill="1" applyBorder="1" applyAlignment="1">
      <alignment horizontal="center"/>
    </xf>
    <xf numFmtId="3" fontId="8" fillId="3" borderId="4" xfId="0" applyNumberFormat="1" applyFont="1" applyFill="1" applyBorder="1" applyAlignment="1">
      <alignment horizontal="left"/>
    </xf>
    <xf numFmtId="0" fontId="8" fillId="0" borderId="0" xfId="0" applyFont="1" applyFill="1" applyBorder="1" applyAlignment="1">
      <alignment horizontal="center"/>
    </xf>
    <xf numFmtId="0" fontId="8" fillId="0" borderId="0" xfId="0" applyFont="1" applyFill="1" applyBorder="1" applyAlignment="1">
      <alignment horizontal="right"/>
    </xf>
    <xf numFmtId="0" fontId="5" fillId="2" borderId="0" xfId="0" quotePrefix="1" applyNumberFormat="1" applyFont="1" applyFill="1" applyBorder="1" applyAlignment="1">
      <alignment horizontal="center"/>
    </xf>
    <xf numFmtId="0" fontId="5" fillId="2" borderId="0" xfId="0" quotePrefix="1" applyNumberFormat="1" applyFont="1" applyFill="1" applyBorder="1" applyAlignment="1">
      <alignment horizontal="right"/>
    </xf>
    <xf numFmtId="2" fontId="5" fillId="2" borderId="0" xfId="0" quotePrefix="1" applyNumberFormat="1" applyFont="1" applyFill="1" applyBorder="1" applyAlignment="1">
      <alignment horizontal="center"/>
    </xf>
    <xf numFmtId="2" fontId="5" fillId="2" borderId="0" xfId="0" applyNumberFormat="1" applyFont="1" applyFill="1" applyBorder="1" applyAlignment="1">
      <alignment horizontal="center"/>
    </xf>
    <xf numFmtId="0" fontId="2" fillId="0" borderId="0" xfId="0" applyFont="1" applyFill="1" applyBorder="1"/>
    <xf numFmtId="0" fontId="12" fillId="0" borderId="0" xfId="0" applyFont="1"/>
    <xf numFmtId="0" fontId="12" fillId="0" borderId="0" xfId="0" applyFont="1" applyBorder="1"/>
    <xf numFmtId="0" fontId="12" fillId="0" borderId="0" xfId="0" applyFont="1" applyBorder="1" applyAlignment="1">
      <alignment horizontal="center"/>
    </xf>
    <xf numFmtId="0" fontId="12" fillId="0" borderId="1" xfId="0" applyFont="1" applyBorder="1"/>
    <xf numFmtId="0" fontId="12" fillId="0" borderId="4" xfId="0" applyFont="1" applyBorder="1" applyAlignment="1">
      <alignment horizontal="center"/>
    </xf>
    <xf numFmtId="0" fontId="12" fillId="0" borderId="4" xfId="0" applyFont="1" applyBorder="1"/>
    <xf numFmtId="0" fontId="12" fillId="0" borderId="0" xfId="0" applyFont="1" applyFill="1"/>
    <xf numFmtId="0" fontId="12" fillId="0" borderId="0" xfId="0" applyFont="1" applyBorder="1" applyAlignment="1">
      <alignment horizontal="left"/>
    </xf>
    <xf numFmtId="0" fontId="12" fillId="0" borderId="4" xfId="0" applyFont="1" applyBorder="1" applyAlignment="1">
      <alignment horizontal="left"/>
    </xf>
    <xf numFmtId="0" fontId="13" fillId="0" borderId="0" xfId="0" applyFont="1" applyBorder="1"/>
    <xf numFmtId="0" fontId="5" fillId="0" borderId="0" xfId="0" applyFont="1" applyBorder="1" applyAlignment="1">
      <alignment horizontal="right"/>
    </xf>
    <xf numFmtId="0" fontId="13" fillId="0" borderId="0" xfId="0" applyFont="1" applyFill="1" applyBorder="1"/>
    <xf numFmtId="0" fontId="5" fillId="0" borderId="0" xfId="0" applyFont="1" applyFill="1" applyBorder="1" applyAlignment="1">
      <alignment horizontal="right"/>
    </xf>
    <xf numFmtId="2" fontId="8" fillId="0" borderId="0" xfId="0" applyNumberFormat="1" applyFont="1" applyFill="1" applyBorder="1" applyAlignment="1"/>
    <xf numFmtId="0" fontId="8" fillId="0" borderId="0" xfId="0" applyFont="1" applyFill="1" applyBorder="1" applyAlignment="1"/>
    <xf numFmtId="0" fontId="1" fillId="0" borderId="0" xfId="0" applyFont="1"/>
    <xf numFmtId="0" fontId="1" fillId="0" borderId="0" xfId="0" applyFont="1" applyBorder="1"/>
    <xf numFmtId="0" fontId="0" fillId="0" borderId="5" xfId="0" applyBorder="1"/>
    <xf numFmtId="0" fontId="1" fillId="0" borderId="0" xfId="0" applyFont="1" applyBorder="1" applyAlignment="1">
      <alignment horizontal="right"/>
    </xf>
    <xf numFmtId="0" fontId="0" fillId="0" borderId="0" xfId="0" applyBorder="1"/>
    <xf numFmtId="0" fontId="4" fillId="0" borderId="0" xfId="0" applyFont="1" applyBorder="1"/>
    <xf numFmtId="0" fontId="18" fillId="4" borderId="0" xfId="0" applyFont="1" applyFill="1"/>
    <xf numFmtId="0" fontId="0" fillId="4" borderId="5" xfId="0" applyFill="1" applyBorder="1"/>
    <xf numFmtId="0" fontId="0" fillId="0" borderId="0" xfId="0" applyAlignment="1">
      <alignment vertical="center"/>
    </xf>
    <xf numFmtId="0" fontId="5" fillId="5" borderId="0" xfId="0" applyFont="1" applyFill="1" applyBorder="1"/>
    <xf numFmtId="0" fontId="8" fillId="2" borderId="37" xfId="0" applyNumberFormat="1" applyFont="1" applyFill="1" applyBorder="1" applyAlignment="1">
      <alignment horizontal="center"/>
    </xf>
    <xf numFmtId="0" fontId="8" fillId="2" borderId="31" xfId="0" applyNumberFormat="1" applyFont="1" applyFill="1" applyBorder="1" applyAlignment="1">
      <alignment horizontal="center"/>
    </xf>
    <xf numFmtId="0" fontId="8" fillId="2" borderId="36" xfId="0" applyNumberFormat="1" applyFont="1" applyFill="1" applyBorder="1" applyAlignment="1">
      <alignment horizontal="center"/>
    </xf>
    <xf numFmtId="0" fontId="2" fillId="2" borderId="43" xfId="0" applyFont="1" applyFill="1" applyBorder="1" applyAlignment="1">
      <alignment horizontal="center"/>
    </xf>
    <xf numFmtId="0" fontId="2" fillId="2" borderId="25" xfId="0" applyFont="1" applyFill="1" applyBorder="1" applyAlignment="1">
      <alignment horizontal="center"/>
    </xf>
    <xf numFmtId="0" fontId="2" fillId="2" borderId="0" xfId="0" applyFont="1" applyFill="1" applyBorder="1" applyAlignment="1">
      <alignment horizontal="center"/>
    </xf>
    <xf numFmtId="0" fontId="2" fillId="2" borderId="10" xfId="0" applyFont="1" applyFill="1" applyBorder="1" applyAlignment="1">
      <alignment horizontal="center"/>
    </xf>
    <xf numFmtId="0" fontId="2" fillId="2" borderId="5" xfId="0" applyFont="1" applyFill="1" applyBorder="1" applyAlignment="1">
      <alignment horizontal="center"/>
    </xf>
    <xf numFmtId="0" fontId="2" fillId="0" borderId="0" xfId="0" applyFont="1"/>
    <xf numFmtId="0" fontId="2" fillId="2" borderId="48" xfId="0" applyFont="1" applyFill="1" applyBorder="1" applyAlignment="1">
      <alignment horizontal="center"/>
    </xf>
    <xf numFmtId="0" fontId="2" fillId="2" borderId="50" xfId="0" applyFont="1" applyFill="1" applyBorder="1" applyAlignment="1">
      <alignment horizontal="center"/>
    </xf>
    <xf numFmtId="2" fontId="2" fillId="2" borderId="23" xfId="0" applyNumberFormat="1" applyFont="1" applyFill="1" applyBorder="1" applyAlignment="1">
      <alignment horizontal="center"/>
    </xf>
    <xf numFmtId="2" fontId="2" fillId="0" borderId="5" xfId="0" applyNumberFormat="1" applyFont="1" applyFill="1" applyBorder="1" applyAlignment="1">
      <alignment horizontal="center"/>
    </xf>
    <xf numFmtId="2" fontId="2" fillId="2" borderId="19" xfId="0" applyNumberFormat="1" applyFont="1" applyFill="1" applyBorder="1" applyAlignment="1">
      <alignment horizontal="center"/>
    </xf>
    <xf numFmtId="2" fontId="2" fillId="2" borderId="21" xfId="0" applyNumberFormat="1" applyFont="1" applyFill="1" applyBorder="1" applyAlignment="1">
      <alignment horizontal="center"/>
    </xf>
    <xf numFmtId="2" fontId="2" fillId="2" borderId="38" xfId="0" applyNumberFormat="1" applyFont="1" applyFill="1" applyBorder="1" applyAlignment="1">
      <alignment horizontal="center"/>
    </xf>
    <xf numFmtId="0" fontId="2" fillId="0" borderId="0" xfId="0" applyFont="1" applyFill="1" applyBorder="1" applyAlignment="1">
      <alignment horizontal="right"/>
    </xf>
    <xf numFmtId="0" fontId="2" fillId="0" borderId="0" xfId="0" applyFont="1" applyFill="1" applyBorder="1" applyAlignment="1">
      <alignment horizontal="center"/>
    </xf>
    <xf numFmtId="0" fontId="0" fillId="0" borderId="0" xfId="0" applyBorder="1" applyAlignment="1">
      <alignment vertical="center"/>
    </xf>
    <xf numFmtId="0" fontId="4" fillId="0" borderId="54" xfId="0" applyFont="1" applyBorder="1" applyAlignment="1">
      <alignment vertical="center"/>
    </xf>
    <xf numFmtId="0" fontId="4" fillId="0" borderId="6" xfId="0" applyFont="1" applyBorder="1"/>
    <xf numFmtId="0" fontId="4" fillId="0" borderId="7" xfId="0" applyFont="1" applyBorder="1"/>
    <xf numFmtId="0" fontId="17" fillId="0" borderId="43" xfId="1" applyFont="1" applyBorder="1" applyAlignment="1" applyProtection="1"/>
    <xf numFmtId="0" fontId="4" fillId="0" borderId="25" xfId="0" applyFont="1" applyBorder="1"/>
    <xf numFmtId="0" fontId="4" fillId="0" borderId="44" xfId="0" applyFont="1" applyBorder="1"/>
    <xf numFmtId="0" fontId="0" fillId="0" borderId="7" xfId="0" applyBorder="1"/>
    <xf numFmtId="0" fontId="0" fillId="0" borderId="9" xfId="0" applyBorder="1"/>
    <xf numFmtId="0" fontId="4" fillId="0" borderId="9" xfId="0" applyFont="1" applyBorder="1"/>
    <xf numFmtId="0" fontId="4" fillId="0" borderId="44" xfId="0" applyFont="1" applyBorder="1" applyAlignment="1">
      <alignment vertical="center" wrapText="1"/>
    </xf>
    <xf numFmtId="0" fontId="4" fillId="0" borderId="5" xfId="0" applyFont="1" applyBorder="1" applyAlignment="1">
      <alignment vertical="top" wrapText="1"/>
    </xf>
    <xf numFmtId="0" fontId="4" fillId="0" borderId="11" xfId="0" applyFont="1" applyBorder="1" applyAlignment="1">
      <alignment vertical="top" wrapText="1"/>
    </xf>
    <xf numFmtId="0" fontId="21" fillId="8" borderId="34" xfId="0" applyFont="1" applyFill="1" applyBorder="1" applyAlignment="1">
      <alignment horizontal="center"/>
    </xf>
    <xf numFmtId="0" fontId="21" fillId="8" borderId="39" xfId="0" applyFont="1" applyFill="1" applyBorder="1" applyAlignment="1">
      <alignment horizontal="center"/>
    </xf>
    <xf numFmtId="166" fontId="4" fillId="0" borderId="0" xfId="0" applyNumberFormat="1" applyFont="1"/>
    <xf numFmtId="1" fontId="6" fillId="2" borderId="0" xfId="0" quotePrefix="1" applyNumberFormat="1" applyFont="1" applyFill="1" applyBorder="1" applyAlignment="1">
      <alignment horizontal="right"/>
    </xf>
    <xf numFmtId="164" fontId="6" fillId="2" borderId="0" xfId="0" quotePrefix="1" applyNumberFormat="1" applyFont="1" applyFill="1" applyBorder="1" applyAlignment="1">
      <alignment horizontal="right"/>
    </xf>
    <xf numFmtId="165" fontId="6" fillId="2" borderId="0" xfId="0" quotePrefix="1" applyNumberFormat="1" applyFont="1" applyFill="1" applyBorder="1" applyAlignment="1">
      <alignment horizontal="right"/>
    </xf>
    <xf numFmtId="0" fontId="4" fillId="0" borderId="0" xfId="0" applyFont="1" applyAlignment="1">
      <alignment horizontal="right"/>
    </xf>
    <xf numFmtId="167" fontId="4" fillId="0" borderId="0" xfId="0" applyNumberFormat="1" applyFont="1"/>
    <xf numFmtId="0" fontId="5" fillId="5" borderId="0" xfId="0" applyFont="1" applyFill="1" applyBorder="1" applyAlignment="1">
      <alignment horizontal="center"/>
    </xf>
    <xf numFmtId="0" fontId="14" fillId="0" borderId="0" xfId="0" applyFont="1" applyBorder="1"/>
    <xf numFmtId="164" fontId="14" fillId="0" borderId="0" xfId="0" applyNumberFormat="1" applyFont="1" applyBorder="1"/>
    <xf numFmtId="2" fontId="5" fillId="9" borderId="0" xfId="0" quotePrefix="1" applyNumberFormat="1" applyFont="1" applyFill="1" applyBorder="1" applyAlignment="1">
      <alignment horizontal="center"/>
    </xf>
    <xf numFmtId="0" fontId="6" fillId="9" borderId="0" xfId="0" applyNumberFormat="1" applyFont="1" applyFill="1" applyBorder="1"/>
    <xf numFmtId="0" fontId="8" fillId="0" borderId="0" xfId="0" applyFont="1" applyBorder="1" applyAlignment="1">
      <alignment horizontal="right"/>
    </xf>
    <xf numFmtId="168" fontId="5" fillId="2" borderId="0" xfId="0" quotePrefix="1" applyNumberFormat="1" applyFont="1" applyFill="1" applyBorder="1" applyAlignment="1">
      <alignment horizontal="center"/>
    </xf>
    <xf numFmtId="165" fontId="5" fillId="9" borderId="0" xfId="0" applyNumberFormat="1" applyFont="1" applyFill="1" applyBorder="1" applyAlignment="1">
      <alignment horizontal="center"/>
    </xf>
    <xf numFmtId="0" fontId="5" fillId="0" borderId="0" xfId="0" applyFont="1" applyBorder="1"/>
    <xf numFmtId="165" fontId="6" fillId="9" borderId="0" xfId="0" quotePrefix="1" applyNumberFormat="1" applyFont="1" applyFill="1" applyBorder="1" applyAlignment="1">
      <alignment horizontal="right"/>
    </xf>
    <xf numFmtId="164" fontId="2" fillId="3" borderId="30" xfId="0" applyNumberFormat="1" applyFont="1" applyFill="1" applyBorder="1" applyAlignment="1">
      <alignment horizontal="right"/>
    </xf>
    <xf numFmtId="164" fontId="2" fillId="3" borderId="28" xfId="0" applyNumberFormat="1" applyFont="1" applyFill="1" applyBorder="1" applyAlignment="1">
      <alignment horizontal="right"/>
    </xf>
    <xf numFmtId="164" fontId="2" fillId="3" borderId="22" xfId="0" applyNumberFormat="1" applyFont="1" applyFill="1" applyBorder="1" applyAlignment="1">
      <alignment horizontal="right"/>
    </xf>
    <xf numFmtId="166" fontId="2" fillId="3" borderId="28" xfId="0" applyNumberFormat="1" applyFont="1" applyFill="1" applyBorder="1" applyAlignment="1">
      <alignment horizontal="right"/>
    </xf>
    <xf numFmtId="166" fontId="2" fillId="3" borderId="22" xfId="0" applyNumberFormat="1" applyFont="1" applyFill="1" applyBorder="1" applyAlignment="1">
      <alignment horizontal="right"/>
    </xf>
    <xf numFmtId="2" fontId="2" fillId="2" borderId="21" xfId="0" quotePrefix="1" applyNumberFormat="1" applyFont="1" applyFill="1" applyBorder="1" applyAlignment="1">
      <alignment horizontal="right"/>
    </xf>
    <xf numFmtId="2" fontId="2" fillId="2" borderId="28" xfId="0" quotePrefix="1" applyNumberFormat="1" applyFont="1" applyFill="1" applyBorder="1" applyAlignment="1">
      <alignment horizontal="right"/>
    </xf>
    <xf numFmtId="0" fontId="2" fillId="6" borderId="38" xfId="0" applyFont="1" applyFill="1" applyBorder="1" applyProtection="1">
      <protection locked="0"/>
    </xf>
    <xf numFmtId="0" fontId="2" fillId="6" borderId="41" xfId="0" applyFont="1" applyFill="1" applyBorder="1" applyAlignment="1" applyProtection="1">
      <alignment horizontal="left"/>
      <protection locked="0"/>
    </xf>
    <xf numFmtId="3" fontId="2" fillId="6" borderId="21" xfId="0" quotePrefix="1" applyNumberFormat="1" applyFont="1" applyFill="1" applyBorder="1" applyAlignment="1" applyProtection="1">
      <alignment horizontal="right"/>
      <protection locked="0"/>
    </xf>
    <xf numFmtId="3" fontId="2" fillId="6" borderId="22" xfId="0" applyNumberFormat="1" applyFont="1" applyFill="1" applyBorder="1" applyAlignment="1" applyProtection="1">
      <alignment horizontal="right"/>
      <protection locked="0"/>
    </xf>
    <xf numFmtId="3" fontId="2" fillId="6" borderId="33" xfId="0" quotePrefix="1" applyNumberFormat="1" applyFont="1" applyFill="1" applyBorder="1" applyAlignment="1" applyProtection="1">
      <alignment horizontal="right"/>
      <protection locked="0"/>
    </xf>
    <xf numFmtId="4" fontId="2" fillId="6" borderId="38" xfId="0" quotePrefix="1" applyNumberFormat="1" applyFont="1" applyFill="1" applyBorder="1" applyAlignment="1" applyProtection="1">
      <alignment horizontal="right"/>
      <protection locked="0"/>
    </xf>
    <xf numFmtId="4" fontId="2" fillId="6" borderId="39" xfId="0" quotePrefix="1" applyNumberFormat="1" applyFont="1" applyFill="1" applyBorder="1" applyAlignment="1" applyProtection="1">
      <alignment horizontal="right"/>
      <protection locked="0"/>
    </xf>
    <xf numFmtId="4" fontId="2" fillId="6" borderId="40" xfId="0" quotePrefix="1" applyNumberFormat="1" applyFont="1" applyFill="1" applyBorder="1" applyAlignment="1" applyProtection="1">
      <alignment horizontal="right"/>
      <protection locked="0"/>
    </xf>
    <xf numFmtId="3" fontId="2" fillId="6" borderId="38" xfId="0" quotePrefix="1" applyNumberFormat="1" applyFont="1" applyFill="1" applyBorder="1" applyAlignment="1" applyProtection="1">
      <alignment horizontal="right"/>
      <protection locked="0"/>
    </xf>
    <xf numFmtId="4" fontId="2" fillId="6" borderId="21" xfId="0" quotePrefix="1" applyNumberFormat="1" applyFont="1" applyFill="1" applyBorder="1" applyAlignment="1" applyProtection="1">
      <alignment horizontal="right"/>
      <protection locked="0"/>
    </xf>
    <xf numFmtId="4" fontId="2" fillId="6" borderId="28" xfId="0" quotePrefix="1" applyNumberFormat="1" applyFont="1" applyFill="1" applyBorder="1" applyAlignment="1" applyProtection="1">
      <alignment horizontal="right"/>
      <protection locked="0"/>
    </xf>
    <xf numFmtId="4" fontId="2" fillId="6" borderId="30" xfId="0" quotePrefix="1" applyNumberFormat="1" applyFont="1" applyFill="1" applyBorder="1" applyAlignment="1" applyProtection="1">
      <alignment horizontal="right"/>
      <protection locked="0"/>
    </xf>
    <xf numFmtId="4" fontId="2" fillId="6" borderId="33" xfId="0" quotePrefix="1" applyNumberFormat="1" applyFont="1" applyFill="1" applyBorder="1" applyAlignment="1" applyProtection="1">
      <alignment horizontal="right"/>
      <protection locked="0"/>
    </xf>
    <xf numFmtId="4" fontId="2" fillId="6" borderId="34" xfId="0" quotePrefix="1" applyNumberFormat="1" applyFont="1" applyFill="1" applyBorder="1" applyAlignment="1" applyProtection="1">
      <alignment horizontal="right"/>
      <protection locked="0"/>
    </xf>
    <xf numFmtId="4" fontId="2" fillId="6" borderId="42" xfId="0" quotePrefix="1" applyNumberFormat="1" applyFont="1" applyFill="1" applyBorder="1" applyAlignment="1" applyProtection="1">
      <alignment horizontal="right"/>
      <protection locked="0"/>
    </xf>
    <xf numFmtId="166" fontId="2" fillId="6" borderId="47" xfId="0" applyNumberFormat="1" applyFont="1" applyFill="1" applyBorder="1" applyAlignment="1" applyProtection="1">
      <alignment horizontal="right"/>
      <protection locked="0"/>
    </xf>
    <xf numFmtId="2" fontId="2" fillId="2" borderId="45" xfId="0" applyNumberFormat="1" applyFont="1" applyFill="1" applyBorder="1" applyAlignment="1">
      <alignment horizontal="right"/>
    </xf>
    <xf numFmtId="166" fontId="2" fillId="3" borderId="19" xfId="0" applyNumberFormat="1" applyFont="1" applyFill="1" applyBorder="1" applyAlignment="1">
      <alignment horizontal="right"/>
    </xf>
    <xf numFmtId="166" fontId="2" fillId="3" borderId="20" xfId="0" applyNumberFormat="1" applyFont="1" applyFill="1" applyBorder="1" applyAlignment="1">
      <alignment horizontal="right"/>
    </xf>
    <xf numFmtId="166" fontId="2" fillId="3" borderId="21" xfId="0" applyNumberFormat="1" applyFont="1" applyFill="1" applyBorder="1" applyAlignment="1">
      <alignment horizontal="right"/>
    </xf>
    <xf numFmtId="166" fontId="2" fillId="3" borderId="23" xfId="0" applyNumberFormat="1" applyFont="1" applyFill="1" applyBorder="1" applyAlignment="1">
      <alignment horizontal="right"/>
    </xf>
    <xf numFmtId="166" fontId="2" fillId="3" borderId="24" xfId="0" applyNumberFormat="1" applyFont="1" applyFill="1" applyBorder="1" applyAlignment="1">
      <alignment horizontal="right"/>
    </xf>
    <xf numFmtId="164" fontId="2" fillId="0" borderId="5" xfId="0" applyNumberFormat="1" applyFont="1" applyFill="1" applyBorder="1" applyAlignment="1">
      <alignment horizontal="right"/>
    </xf>
    <xf numFmtId="3" fontId="2" fillId="0" borderId="5" xfId="0" applyNumberFormat="1" applyFont="1" applyFill="1" applyBorder="1" applyAlignment="1">
      <alignment horizontal="right"/>
    </xf>
    <xf numFmtId="166" fontId="2" fillId="2" borderId="43" xfId="0" applyNumberFormat="1" applyFont="1" applyFill="1" applyBorder="1" applyAlignment="1">
      <alignment horizontal="right"/>
    </xf>
    <xf numFmtId="166" fontId="2" fillId="2" borderId="1" xfId="0" applyNumberFormat="1" applyFont="1" applyFill="1" applyBorder="1" applyAlignment="1">
      <alignment horizontal="right"/>
    </xf>
    <xf numFmtId="166" fontId="2" fillId="2" borderId="10" xfId="0" applyNumberFormat="1" applyFont="1" applyFill="1" applyBorder="1" applyAlignment="1">
      <alignment horizontal="right"/>
    </xf>
    <xf numFmtId="3" fontId="2" fillId="0" borderId="5" xfId="0" quotePrefix="1" applyNumberFormat="1" applyFont="1" applyFill="1" applyBorder="1" applyAlignment="1">
      <alignment horizontal="right"/>
    </xf>
    <xf numFmtId="3" fontId="2" fillId="6" borderId="20" xfId="0" quotePrefix="1" applyNumberFormat="1" applyFont="1" applyFill="1" applyBorder="1" applyAlignment="1" applyProtection="1">
      <alignment horizontal="right"/>
      <protection locked="0"/>
    </xf>
    <xf numFmtId="3" fontId="2" fillId="6" borderId="21" xfId="0" applyNumberFormat="1" applyFont="1" applyFill="1" applyBorder="1" applyAlignment="1" applyProtection="1">
      <alignment horizontal="right"/>
      <protection locked="0"/>
    </xf>
    <xf numFmtId="3" fontId="2" fillId="6" borderId="23" xfId="0" applyNumberFormat="1" applyFont="1" applyFill="1" applyBorder="1" applyAlignment="1" applyProtection="1">
      <alignment horizontal="right"/>
      <protection locked="0"/>
    </xf>
    <xf numFmtId="3" fontId="2" fillId="6" borderId="24" xfId="0" quotePrefix="1" applyNumberFormat="1" applyFont="1" applyFill="1" applyBorder="1" applyAlignment="1" applyProtection="1">
      <alignment horizontal="right"/>
      <protection locked="0"/>
    </xf>
    <xf numFmtId="4" fontId="2" fillId="6" borderId="45" xfId="0" applyNumberFormat="1" applyFont="1" applyFill="1" applyBorder="1" applyAlignment="1" applyProtection="1">
      <alignment horizontal="right"/>
      <protection locked="0"/>
    </xf>
    <xf numFmtId="3" fontId="2" fillId="6" borderId="41" xfId="0" quotePrefix="1" applyNumberFormat="1" applyFont="1" applyFill="1" applyBorder="1" applyAlignment="1" applyProtection="1">
      <alignment horizontal="right"/>
      <protection locked="0"/>
    </xf>
    <xf numFmtId="166" fontId="2" fillId="6" borderId="53" xfId="0" applyNumberFormat="1" applyFont="1" applyFill="1" applyBorder="1" applyAlignment="1" applyProtection="1">
      <alignment horizontal="right"/>
      <protection locked="0"/>
    </xf>
    <xf numFmtId="0" fontId="2" fillId="0" borderId="0" xfId="0" applyFont="1" applyAlignment="1">
      <alignment horizontal="center"/>
    </xf>
    <xf numFmtId="0" fontId="2" fillId="10" borderId="1" xfId="2" applyFont="1" applyFill="1" applyBorder="1" applyAlignment="1" applyProtection="1">
      <alignment vertical="center"/>
    </xf>
    <xf numFmtId="0" fontId="2" fillId="10" borderId="0" xfId="0" applyFont="1" applyFill="1" applyBorder="1"/>
    <xf numFmtId="0" fontId="2" fillId="10" borderId="6" xfId="0" applyFont="1" applyFill="1" applyBorder="1"/>
    <xf numFmtId="0" fontId="2" fillId="10" borderId="9" xfId="0" applyFont="1" applyFill="1" applyBorder="1"/>
    <xf numFmtId="0" fontId="2" fillId="10" borderId="7" xfId="0" applyFont="1" applyFill="1" applyBorder="1"/>
    <xf numFmtId="0" fontId="2" fillId="10" borderId="54" xfId="0" applyFont="1" applyFill="1" applyBorder="1"/>
    <xf numFmtId="0" fontId="8" fillId="2" borderId="16" xfId="0" applyNumberFormat="1" applyFont="1" applyFill="1" applyBorder="1" applyAlignment="1">
      <alignment horizontal="center"/>
    </xf>
    <xf numFmtId="0" fontId="8" fillId="2" borderId="66" xfId="0" applyNumberFormat="1" applyFont="1" applyFill="1" applyBorder="1" applyAlignment="1">
      <alignment horizontal="center"/>
    </xf>
    <xf numFmtId="0" fontId="2" fillId="10" borderId="4" xfId="0" applyFont="1" applyFill="1" applyBorder="1"/>
    <xf numFmtId="0" fontId="2" fillId="10" borderId="1" xfId="0" applyFont="1" applyFill="1" applyBorder="1"/>
    <xf numFmtId="0" fontId="2" fillId="10" borderId="10" xfId="0" applyFont="1" applyFill="1" applyBorder="1"/>
    <xf numFmtId="0" fontId="2" fillId="10" borderId="11" xfId="0" applyFont="1" applyFill="1" applyBorder="1"/>
    <xf numFmtId="0" fontId="2" fillId="10" borderId="5" xfId="0" applyFont="1" applyFill="1" applyBorder="1"/>
    <xf numFmtId="166" fontId="2" fillId="6" borderId="37" xfId="0" applyNumberFormat="1" applyFont="1" applyFill="1" applyBorder="1" applyAlignment="1" applyProtection="1">
      <alignment horizontal="right"/>
      <protection locked="0"/>
    </xf>
    <xf numFmtId="166" fontId="2" fillId="6" borderId="31" xfId="0" applyNumberFormat="1" applyFont="1" applyFill="1" applyBorder="1" applyAlignment="1" applyProtection="1">
      <alignment horizontal="right"/>
      <protection locked="0"/>
    </xf>
    <xf numFmtId="166" fontId="2" fillId="11" borderId="30" xfId="0" applyNumberFormat="1" applyFont="1" applyFill="1" applyBorder="1" applyProtection="1">
      <protection locked="0"/>
    </xf>
    <xf numFmtId="166" fontId="2" fillId="11" borderId="54" xfId="0" applyNumberFormat="1" applyFont="1" applyFill="1" applyBorder="1" applyProtection="1">
      <protection locked="0"/>
    </xf>
    <xf numFmtId="166" fontId="2" fillId="10" borderId="31" xfId="0" applyNumberFormat="1" applyFont="1" applyFill="1" applyBorder="1"/>
    <xf numFmtId="166" fontId="2" fillId="11" borderId="36" xfId="0" applyNumberFormat="1" applyFont="1" applyFill="1" applyBorder="1" applyProtection="1">
      <protection locked="0"/>
    </xf>
    <xf numFmtId="0" fontId="8" fillId="10" borderId="43" xfId="0" applyFont="1" applyFill="1" applyBorder="1"/>
    <xf numFmtId="0" fontId="20" fillId="10" borderId="44" xfId="0" applyFont="1" applyFill="1" applyBorder="1"/>
    <xf numFmtId="0" fontId="8" fillId="10" borderId="1" xfId="0" applyFont="1" applyFill="1" applyBorder="1"/>
    <xf numFmtId="0" fontId="20" fillId="10" borderId="4" xfId="0" applyFont="1" applyFill="1" applyBorder="1"/>
    <xf numFmtId="0" fontId="8" fillId="10" borderId="59" xfId="0" applyFont="1" applyFill="1" applyBorder="1"/>
    <xf numFmtId="0" fontId="2" fillId="10" borderId="53" xfId="0" applyFont="1" applyFill="1" applyBorder="1"/>
    <xf numFmtId="0" fontId="2" fillId="10" borderId="15" xfId="0" applyFont="1" applyFill="1" applyBorder="1" applyAlignment="1">
      <alignment horizontal="center"/>
    </xf>
    <xf numFmtId="0" fontId="2" fillId="10" borderId="16" xfId="0" applyFont="1" applyFill="1" applyBorder="1" applyAlignment="1">
      <alignment horizontal="center"/>
    </xf>
    <xf numFmtId="0" fontId="2" fillId="10" borderId="66" xfId="0" applyFont="1" applyFill="1" applyBorder="1" applyAlignment="1">
      <alignment horizontal="center"/>
    </xf>
    <xf numFmtId="0" fontId="2" fillId="10" borderId="25" xfId="0" applyFont="1" applyFill="1" applyBorder="1"/>
    <xf numFmtId="0" fontId="2" fillId="10" borderId="44" xfId="0" applyFont="1" applyFill="1" applyBorder="1"/>
    <xf numFmtId="0" fontId="2" fillId="10" borderId="43" xfId="0" applyFont="1" applyFill="1" applyBorder="1"/>
    <xf numFmtId="0" fontId="19" fillId="10" borderId="43" xfId="0" applyFont="1" applyFill="1" applyBorder="1"/>
    <xf numFmtId="3" fontId="2" fillId="11" borderId="52" xfId="0" applyNumberFormat="1" applyFont="1" applyFill="1" applyBorder="1" applyAlignment="1" applyProtection="1">
      <alignment horizontal="right"/>
      <protection locked="0"/>
    </xf>
    <xf numFmtId="3" fontId="2" fillId="11" borderId="30" xfId="0" applyNumberFormat="1" applyFont="1" applyFill="1" applyBorder="1" applyAlignment="1" applyProtection="1">
      <alignment horizontal="right"/>
      <protection locked="0"/>
    </xf>
    <xf numFmtId="3" fontId="2" fillId="11" borderId="42" xfId="0" applyNumberFormat="1" applyFont="1" applyFill="1" applyBorder="1" applyAlignment="1" applyProtection="1">
      <alignment horizontal="right"/>
      <protection locked="0"/>
    </xf>
    <xf numFmtId="3" fontId="2" fillId="11" borderId="19" xfId="0" applyNumberFormat="1" applyFont="1" applyFill="1" applyBorder="1" applyAlignment="1" applyProtection="1">
      <alignment horizontal="right"/>
      <protection locked="0"/>
    </xf>
    <xf numFmtId="3" fontId="2" fillId="11" borderId="21" xfId="0" applyNumberFormat="1" applyFont="1" applyFill="1" applyBorder="1" applyAlignment="1" applyProtection="1">
      <alignment horizontal="right"/>
      <protection locked="0"/>
    </xf>
    <xf numFmtId="3" fontId="2" fillId="11" borderId="23" xfId="0" applyNumberFormat="1" applyFont="1" applyFill="1" applyBorder="1" applyAlignment="1" applyProtection="1">
      <alignment horizontal="right"/>
      <protection locked="0"/>
    </xf>
    <xf numFmtId="0" fontId="2" fillId="2" borderId="1" xfId="0" applyFont="1" applyFill="1" applyBorder="1" applyAlignment="1">
      <alignment horizontal="center"/>
    </xf>
    <xf numFmtId="4" fontId="5" fillId="5" borderId="0" xfId="0" applyNumberFormat="1" applyFont="1" applyFill="1" applyBorder="1" applyAlignment="1">
      <alignment horizontal="center"/>
    </xf>
    <xf numFmtId="166" fontId="5" fillId="5" borderId="0" xfId="0" applyNumberFormat="1" applyFont="1" applyFill="1" applyBorder="1" applyAlignment="1">
      <alignment horizontal="center"/>
    </xf>
    <xf numFmtId="167" fontId="5" fillId="5" borderId="0" xfId="0" applyNumberFormat="1" applyFont="1" applyFill="1" applyBorder="1" applyAlignment="1">
      <alignment horizontal="center"/>
    </xf>
    <xf numFmtId="169" fontId="5" fillId="5" borderId="0" xfId="0" applyNumberFormat="1" applyFont="1" applyFill="1" applyBorder="1" applyAlignment="1">
      <alignment horizontal="center"/>
    </xf>
    <xf numFmtId="170" fontId="5" fillId="5" borderId="0" xfId="0" applyNumberFormat="1" applyFont="1" applyFill="1" applyBorder="1" applyAlignment="1">
      <alignment horizontal="center"/>
    </xf>
    <xf numFmtId="2" fontId="5" fillId="13" borderId="0" xfId="0" applyNumberFormat="1" applyFont="1" applyFill="1" applyBorder="1" applyAlignment="1">
      <alignment horizontal="center"/>
    </xf>
    <xf numFmtId="0" fontId="6" fillId="2" borderId="0" xfId="0" applyNumberFormat="1" applyFont="1" applyFill="1" applyBorder="1" applyAlignment="1">
      <alignment horizontal="center"/>
    </xf>
    <xf numFmtId="0" fontId="6" fillId="14" borderId="0" xfId="0" applyNumberFormat="1" applyFont="1" applyFill="1" applyBorder="1"/>
    <xf numFmtId="0" fontId="6" fillId="15" borderId="0" xfId="0" applyNumberFormat="1" applyFont="1" applyFill="1" applyBorder="1"/>
    <xf numFmtId="0" fontId="6" fillId="15" borderId="0" xfId="0" applyNumberFormat="1" applyFont="1" applyFill="1" applyBorder="1" applyAlignment="1">
      <alignment horizontal="center"/>
    </xf>
    <xf numFmtId="0" fontId="6" fillId="16" borderId="0" xfId="0" applyNumberFormat="1" applyFont="1" applyFill="1" applyBorder="1"/>
    <xf numFmtId="0" fontId="6" fillId="16" borderId="0" xfId="0" applyNumberFormat="1" applyFont="1" applyFill="1" applyBorder="1" applyAlignment="1">
      <alignment horizontal="center"/>
    </xf>
    <xf numFmtId="0" fontId="6" fillId="17" borderId="0" xfId="0" applyNumberFormat="1" applyFont="1" applyFill="1" applyBorder="1"/>
    <xf numFmtId="0" fontId="6" fillId="11" borderId="0" xfId="0" applyNumberFormat="1" applyFont="1" applyFill="1" applyBorder="1"/>
    <xf numFmtId="0" fontId="6" fillId="18" borderId="0" xfId="0" applyNumberFormat="1" applyFont="1" applyFill="1" applyBorder="1"/>
    <xf numFmtId="2" fontId="2" fillId="6" borderId="19" xfId="0" applyNumberFormat="1" applyFont="1" applyFill="1" applyBorder="1" applyProtection="1">
      <protection locked="0"/>
    </xf>
    <xf numFmtId="2" fontId="2" fillId="6" borderId="21" xfId="0" applyNumberFormat="1" applyFont="1" applyFill="1" applyBorder="1" applyProtection="1">
      <protection locked="0"/>
    </xf>
    <xf numFmtId="0" fontId="4" fillId="20" borderId="0" xfId="0" applyFont="1" applyFill="1"/>
    <xf numFmtId="0" fontId="6" fillId="20" borderId="0" xfId="0" applyNumberFormat="1" applyFont="1" applyFill="1" applyBorder="1"/>
    <xf numFmtId="0" fontId="6" fillId="20" borderId="0" xfId="0" applyNumberFormat="1" applyFont="1" applyFill="1" applyBorder="1" applyAlignment="1">
      <alignment horizontal="center"/>
    </xf>
    <xf numFmtId="164" fontId="6" fillId="20" borderId="0" xfId="0" applyNumberFormat="1" applyFont="1" applyFill="1" applyBorder="1"/>
    <xf numFmtId="0" fontId="6" fillId="20" borderId="0" xfId="0" applyNumberFormat="1" applyFont="1" applyFill="1" applyBorder="1" applyAlignment="1"/>
    <xf numFmtId="164" fontId="6" fillId="20" borderId="0" xfId="0" applyNumberFormat="1" applyFont="1" applyFill="1" applyBorder="1" applyAlignment="1"/>
    <xf numFmtId="0" fontId="4" fillId="16" borderId="0" xfId="0" applyFont="1" applyFill="1"/>
    <xf numFmtId="164" fontId="6" fillId="16" borderId="0" xfId="0" applyNumberFormat="1" applyFont="1" applyFill="1" applyBorder="1"/>
    <xf numFmtId="0" fontId="4" fillId="15" borderId="0" xfId="0" applyFont="1" applyFill="1"/>
    <xf numFmtId="164" fontId="6" fillId="15" borderId="0" xfId="0" applyNumberFormat="1" applyFont="1" applyFill="1" applyBorder="1"/>
    <xf numFmtId="0" fontId="4" fillId="17" borderId="0" xfId="0" applyFont="1" applyFill="1"/>
    <xf numFmtId="165" fontId="6" fillId="17" borderId="0" xfId="0" applyNumberFormat="1" applyFont="1" applyFill="1" applyBorder="1"/>
    <xf numFmtId="2" fontId="2" fillId="6" borderId="20" xfId="0" applyNumberFormat="1" applyFont="1" applyFill="1" applyBorder="1" applyProtection="1">
      <protection locked="0"/>
    </xf>
    <xf numFmtId="2" fontId="2" fillId="6" borderId="22" xfId="0" applyNumberFormat="1" applyFont="1" applyFill="1" applyBorder="1" applyProtection="1">
      <protection locked="0"/>
    </xf>
    <xf numFmtId="0" fontId="2" fillId="19" borderId="0" xfId="0" applyFont="1" applyFill="1" applyBorder="1"/>
    <xf numFmtId="3" fontId="2" fillId="19" borderId="0" xfId="0" applyNumberFormat="1" applyFont="1" applyFill="1" applyBorder="1" applyAlignment="1" applyProtection="1">
      <alignment horizontal="right"/>
      <protection locked="0"/>
    </xf>
    <xf numFmtId="3" fontId="2" fillId="19" borderId="0" xfId="0" quotePrefix="1" applyNumberFormat="1" applyFont="1" applyFill="1" applyBorder="1" applyAlignment="1" applyProtection="1">
      <alignment horizontal="right"/>
      <protection locked="0"/>
    </xf>
    <xf numFmtId="166" fontId="2" fillId="19" borderId="0" xfId="0" applyNumberFormat="1" applyFont="1" applyFill="1" applyBorder="1" applyAlignment="1">
      <alignment horizontal="right"/>
    </xf>
    <xf numFmtId="2" fontId="2" fillId="2" borderId="57" xfId="0" applyNumberFormat="1" applyFont="1" applyFill="1" applyBorder="1" applyAlignment="1">
      <alignment horizontal="right"/>
    </xf>
    <xf numFmtId="0" fontId="2" fillId="19" borderId="0" xfId="0" applyFont="1" applyFill="1" applyBorder="1" applyAlignment="1">
      <alignment horizontal="center"/>
    </xf>
    <xf numFmtId="0" fontId="2" fillId="2" borderId="18" xfId="0" applyFont="1" applyFill="1" applyBorder="1" applyAlignment="1">
      <alignment horizontal="center"/>
    </xf>
    <xf numFmtId="2" fontId="2" fillId="11" borderId="22" xfId="0" applyNumberFormat="1" applyFont="1" applyFill="1" applyBorder="1" applyProtection="1">
      <protection locked="0"/>
    </xf>
    <xf numFmtId="0" fontId="24" fillId="19" borderId="0" xfId="0" applyFont="1" applyFill="1" applyBorder="1"/>
    <xf numFmtId="0" fontId="5" fillId="11" borderId="0" xfId="0" quotePrefix="1" applyNumberFormat="1" applyFont="1" applyFill="1" applyBorder="1" applyAlignment="1">
      <alignment horizontal="right"/>
    </xf>
    <xf numFmtId="2" fontId="5" fillId="11" borderId="0" xfId="0" quotePrefix="1" applyNumberFormat="1" applyFont="1" applyFill="1" applyBorder="1" applyAlignment="1">
      <alignment horizontal="center"/>
    </xf>
    <xf numFmtId="0" fontId="6" fillId="11" borderId="0" xfId="0" applyNumberFormat="1" applyFont="1" applyFill="1" applyBorder="1" applyAlignment="1"/>
    <xf numFmtId="0" fontId="5" fillId="15" borderId="0" xfId="0" quotePrefix="1" applyNumberFormat="1" applyFont="1" applyFill="1" applyBorder="1" applyAlignment="1">
      <alignment horizontal="right"/>
    </xf>
    <xf numFmtId="2" fontId="5" fillId="15" borderId="0" xfId="0" quotePrefix="1" applyNumberFormat="1" applyFont="1" applyFill="1" applyBorder="1" applyAlignment="1">
      <alignment horizontal="center"/>
    </xf>
    <xf numFmtId="0" fontId="2" fillId="6" borderId="61" xfId="0" applyFont="1" applyFill="1" applyBorder="1" applyProtection="1">
      <protection locked="0"/>
    </xf>
    <xf numFmtId="0" fontId="2" fillId="6" borderId="20" xfId="0" applyFont="1" applyFill="1" applyBorder="1" applyProtection="1">
      <protection locked="0"/>
    </xf>
    <xf numFmtId="0" fontId="2" fillId="6" borderId="22" xfId="0" applyFont="1" applyFill="1" applyBorder="1" applyProtection="1">
      <protection locked="0"/>
    </xf>
    <xf numFmtId="0" fontId="2" fillId="6" borderId="24" xfId="0" applyFont="1" applyFill="1" applyBorder="1" applyProtection="1">
      <protection locked="0"/>
    </xf>
    <xf numFmtId="2" fontId="2" fillId="2" borderId="19" xfId="0" quotePrefix="1" applyNumberFormat="1" applyFont="1" applyFill="1" applyBorder="1" applyAlignment="1">
      <alignment horizontal="right"/>
    </xf>
    <xf numFmtId="2" fontId="2" fillId="2" borderId="55" xfId="0" quotePrefix="1" applyNumberFormat="1" applyFont="1" applyFill="1" applyBorder="1" applyAlignment="1">
      <alignment horizontal="right"/>
    </xf>
    <xf numFmtId="3" fontId="2" fillId="6" borderId="19" xfId="0" quotePrefix="1" applyNumberFormat="1" applyFont="1" applyFill="1" applyBorder="1" applyAlignment="1" applyProtection="1">
      <alignment horizontal="right"/>
      <protection locked="0"/>
    </xf>
    <xf numFmtId="166" fontId="2" fillId="3" borderId="55" xfId="0" applyNumberFormat="1" applyFont="1" applyFill="1" applyBorder="1" applyAlignment="1">
      <alignment horizontal="right"/>
    </xf>
    <xf numFmtId="2" fontId="2" fillId="10" borderId="20" xfId="0" quotePrefix="1" applyNumberFormat="1" applyFont="1" applyFill="1" applyBorder="1" applyAlignment="1">
      <alignment horizontal="right"/>
    </xf>
    <xf numFmtId="2" fontId="2" fillId="10" borderId="22" xfId="0" quotePrefix="1" applyNumberFormat="1" applyFont="1" applyFill="1" applyBorder="1" applyAlignment="1">
      <alignment horizontal="right"/>
    </xf>
    <xf numFmtId="2" fontId="2" fillId="2" borderId="23" xfId="0" quotePrefix="1" applyNumberFormat="1" applyFont="1" applyFill="1" applyBorder="1" applyAlignment="1">
      <alignment horizontal="right"/>
    </xf>
    <xf numFmtId="2" fontId="2" fillId="2" borderId="67" xfId="0" quotePrefix="1" applyNumberFormat="1" applyFont="1" applyFill="1" applyBorder="1" applyAlignment="1">
      <alignment horizontal="right"/>
    </xf>
    <xf numFmtId="2" fontId="2" fillId="10" borderId="24" xfId="0" quotePrefix="1" applyNumberFormat="1" applyFont="1" applyFill="1" applyBorder="1" applyAlignment="1">
      <alignment horizontal="right"/>
    </xf>
    <xf numFmtId="165" fontId="5" fillId="2" borderId="0" xfId="0" quotePrefix="1" applyNumberFormat="1" applyFont="1" applyFill="1" applyBorder="1" applyAlignment="1">
      <alignment horizontal="center"/>
    </xf>
    <xf numFmtId="0" fontId="6" fillId="18" borderId="0" xfId="0" applyNumberFormat="1" applyFont="1" applyFill="1" applyBorder="1" applyAlignment="1"/>
    <xf numFmtId="170" fontId="5" fillId="5" borderId="0" xfId="0" applyNumberFormat="1" applyFont="1" applyFill="1" applyBorder="1"/>
    <xf numFmtId="171" fontId="5" fillId="5" borderId="0" xfId="0" applyNumberFormat="1" applyFont="1" applyFill="1" applyBorder="1"/>
    <xf numFmtId="165" fontId="5" fillId="5" borderId="0" xfId="0" applyNumberFormat="1" applyFont="1" applyFill="1" applyBorder="1"/>
    <xf numFmtId="0" fontId="14" fillId="0" borderId="0" xfId="0" applyFont="1"/>
    <xf numFmtId="0" fontId="25" fillId="0" borderId="0" xfId="0" applyFont="1"/>
    <xf numFmtId="0" fontId="14" fillId="0" borderId="0" xfId="0" applyFont="1" applyFill="1" applyBorder="1"/>
    <xf numFmtId="2" fontId="2" fillId="2" borderId="37" xfId="0" quotePrefix="1" applyNumberFormat="1" applyFont="1" applyFill="1" applyBorder="1" applyAlignment="1">
      <alignment horizontal="right"/>
    </xf>
    <xf numFmtId="2" fontId="2" fillId="2" borderId="31" xfId="0" quotePrefix="1" applyNumberFormat="1" applyFont="1" applyFill="1" applyBorder="1" applyAlignment="1">
      <alignment horizontal="right"/>
    </xf>
    <xf numFmtId="2" fontId="2" fillId="2" borderId="36" xfId="0" quotePrefix="1" applyNumberFormat="1" applyFont="1" applyFill="1" applyBorder="1" applyAlignment="1">
      <alignment horizontal="right"/>
    </xf>
    <xf numFmtId="166" fontId="2" fillId="6" borderId="27" xfId="0" applyNumberFormat="1" applyFont="1" applyFill="1" applyBorder="1" applyAlignment="1" applyProtection="1">
      <alignment horizontal="right"/>
      <protection locked="0"/>
    </xf>
    <xf numFmtId="166" fontId="2" fillId="6" borderId="36" xfId="0" applyNumberFormat="1" applyFont="1" applyFill="1" applyBorder="1" applyAlignment="1" applyProtection="1">
      <alignment horizontal="right"/>
      <protection locked="0"/>
    </xf>
    <xf numFmtId="166" fontId="12" fillId="0" borderId="3" xfId="0" applyNumberFormat="1" applyFont="1" applyBorder="1" applyAlignment="1">
      <alignment horizontal="right"/>
    </xf>
    <xf numFmtId="166" fontId="12" fillId="0" borderId="13" xfId="0" applyNumberFormat="1" applyFont="1" applyBorder="1" applyAlignment="1">
      <alignment horizontal="right"/>
    </xf>
    <xf numFmtId="166" fontId="12" fillId="0" borderId="3" xfId="0" applyNumberFormat="1" applyFont="1" applyFill="1" applyBorder="1" applyAlignment="1">
      <alignment horizontal="right"/>
    </xf>
    <xf numFmtId="166" fontId="12" fillId="0" borderId="13" xfId="0" applyNumberFormat="1" applyFont="1" applyFill="1" applyBorder="1" applyAlignment="1">
      <alignment horizontal="right"/>
    </xf>
    <xf numFmtId="0" fontId="2" fillId="10" borderId="0" xfId="0" applyFont="1" applyFill="1" applyBorder="1" applyAlignment="1">
      <alignment horizontal="right"/>
    </xf>
    <xf numFmtId="0" fontId="2" fillId="10" borderId="6" xfId="0" applyFont="1" applyFill="1" applyBorder="1" applyAlignment="1">
      <alignment horizontal="center"/>
    </xf>
    <xf numFmtId="166" fontId="2" fillId="11" borderId="32" xfId="0" applyNumberFormat="1" applyFont="1" applyFill="1" applyBorder="1" applyProtection="1">
      <protection locked="0"/>
    </xf>
    <xf numFmtId="2" fontId="2" fillId="11" borderId="19" xfId="0" quotePrefix="1" applyNumberFormat="1" applyFont="1" applyFill="1" applyBorder="1" applyAlignment="1" applyProtection="1">
      <alignment horizontal="right"/>
      <protection locked="0"/>
    </xf>
    <xf numFmtId="2" fontId="2" fillId="11" borderId="73" xfId="0" quotePrefix="1" applyNumberFormat="1" applyFont="1" applyFill="1" applyBorder="1" applyAlignment="1" applyProtection="1">
      <alignment horizontal="right"/>
      <protection locked="0"/>
    </xf>
    <xf numFmtId="2" fontId="2" fillId="11" borderId="21" xfId="0" quotePrefix="1" applyNumberFormat="1" applyFont="1" applyFill="1" applyBorder="1" applyAlignment="1" applyProtection="1">
      <alignment horizontal="right"/>
      <protection locked="0"/>
    </xf>
    <xf numFmtId="2" fontId="2" fillId="11" borderId="51" xfId="0" quotePrefix="1" applyNumberFormat="1" applyFont="1" applyFill="1" applyBorder="1" applyAlignment="1" applyProtection="1">
      <alignment horizontal="right"/>
      <protection locked="0"/>
    </xf>
    <xf numFmtId="2" fontId="2" fillId="11" borderId="23" xfId="0" quotePrefix="1" applyNumberFormat="1" applyFont="1" applyFill="1" applyBorder="1" applyAlignment="1" applyProtection="1">
      <alignment horizontal="right"/>
      <protection locked="0"/>
    </xf>
    <xf numFmtId="0" fontId="1" fillId="0" borderId="0" xfId="0" applyFont="1" applyAlignment="1">
      <alignment horizontal="center" vertical="center" wrapText="1"/>
    </xf>
    <xf numFmtId="0" fontId="7" fillId="19" borderId="0" xfId="0" applyNumberFormat="1" applyFont="1" applyFill="1" applyBorder="1"/>
    <xf numFmtId="0" fontId="6" fillId="13" borderId="0" xfId="0" applyNumberFormat="1" applyFont="1" applyFill="1" applyBorder="1"/>
    <xf numFmtId="0" fontId="2" fillId="21" borderId="0" xfId="0" applyFont="1" applyFill="1" applyAlignment="1">
      <alignment horizontal="center"/>
    </xf>
    <xf numFmtId="164" fontId="2" fillId="2" borderId="25" xfId="0" applyNumberFormat="1" applyFont="1" applyFill="1" applyBorder="1" applyAlignment="1">
      <alignment horizontal="center"/>
    </xf>
    <xf numFmtId="164" fontId="2" fillId="2" borderId="5" xfId="0" applyNumberFormat="1" applyFont="1" applyFill="1" applyBorder="1" applyAlignment="1">
      <alignment horizontal="center"/>
    </xf>
    <xf numFmtId="0" fontId="2" fillId="2" borderId="29" xfId="0" applyFont="1" applyFill="1" applyBorder="1" applyAlignment="1">
      <alignment horizontal="center"/>
    </xf>
    <xf numFmtId="164" fontId="2" fillId="2" borderId="29" xfId="0" applyNumberFormat="1" applyFont="1" applyFill="1" applyBorder="1" applyAlignment="1">
      <alignment horizontal="center"/>
    </xf>
    <xf numFmtId="166" fontId="2" fillId="6" borderId="15" xfId="0" applyNumberFormat="1" applyFont="1" applyFill="1" applyBorder="1" applyAlignment="1" applyProtection="1">
      <alignment horizontal="right"/>
      <protection locked="0"/>
    </xf>
    <xf numFmtId="166" fontId="2" fillId="6" borderId="66" xfId="0" applyNumberFormat="1" applyFont="1" applyFill="1" applyBorder="1" applyAlignment="1" applyProtection="1">
      <alignment horizontal="right"/>
      <protection locked="0"/>
    </xf>
    <xf numFmtId="0" fontId="8" fillId="2" borderId="15" xfId="0" applyNumberFormat="1" applyFont="1" applyFill="1" applyBorder="1" applyAlignment="1">
      <alignment horizontal="center"/>
    </xf>
    <xf numFmtId="0" fontId="28" fillId="0" borderId="1" xfId="0" applyFont="1" applyFill="1" applyBorder="1"/>
    <xf numFmtId="0" fontId="28" fillId="0" borderId="0" xfId="0" applyFont="1" applyFill="1" applyBorder="1" applyAlignment="1">
      <alignment horizontal="center"/>
    </xf>
    <xf numFmtId="0" fontId="28" fillId="0" borderId="4" xfId="0" applyFont="1" applyFill="1" applyBorder="1" applyAlignment="1">
      <alignment horizontal="center"/>
    </xf>
    <xf numFmtId="166" fontId="28" fillId="0" borderId="3" xfId="0" applyNumberFormat="1" applyFont="1" applyFill="1" applyBorder="1" applyAlignment="1">
      <alignment horizontal="right"/>
    </xf>
    <xf numFmtId="166" fontId="28" fillId="0" borderId="13" xfId="0" applyNumberFormat="1" applyFont="1" applyFill="1" applyBorder="1" applyAlignment="1">
      <alignment horizontal="right"/>
    </xf>
    <xf numFmtId="3" fontId="2" fillId="6" borderId="61" xfId="0" applyNumberFormat="1" applyFont="1" applyFill="1" applyBorder="1" applyAlignment="1" applyProtection="1">
      <alignment horizontal="right"/>
      <protection locked="0"/>
    </xf>
    <xf numFmtId="3" fontId="2" fillId="6" borderId="59" xfId="0" applyNumberFormat="1" applyFont="1" applyFill="1" applyBorder="1" applyAlignment="1" applyProtection="1">
      <alignment horizontal="right"/>
      <protection locked="0"/>
    </xf>
    <xf numFmtId="3" fontId="2" fillId="6" borderId="68" xfId="0" applyNumberFormat="1" applyFont="1" applyFill="1" applyBorder="1" applyAlignment="1" applyProtection="1">
      <alignment horizontal="right"/>
      <protection locked="0"/>
    </xf>
    <xf numFmtId="166" fontId="2" fillId="2" borderId="0" xfId="0" applyNumberFormat="1" applyFont="1" applyFill="1" applyBorder="1" applyAlignment="1">
      <alignment horizontal="right"/>
    </xf>
    <xf numFmtId="166" fontId="2" fillId="2" borderId="25" xfId="0" applyNumberFormat="1" applyFont="1" applyFill="1" applyBorder="1" applyAlignment="1">
      <alignment horizontal="right"/>
    </xf>
    <xf numFmtId="166" fontId="2" fillId="2" borderId="5" xfId="0" applyNumberFormat="1" applyFont="1" applyFill="1" applyBorder="1" applyAlignment="1">
      <alignment horizontal="right"/>
    </xf>
    <xf numFmtId="166" fontId="8" fillId="0" borderId="0" xfId="0" applyNumberFormat="1" applyFont="1" applyBorder="1" applyAlignment="1"/>
    <xf numFmtId="166" fontId="8" fillId="3" borderId="0" xfId="0" applyNumberFormat="1" applyFont="1" applyFill="1" applyBorder="1" applyAlignment="1"/>
    <xf numFmtId="0" fontId="6" fillId="10" borderId="43" xfId="0" applyNumberFormat="1" applyFont="1" applyFill="1" applyBorder="1"/>
    <xf numFmtId="0" fontId="6" fillId="10" borderId="1" xfId="0" applyNumberFormat="1" applyFont="1" applyFill="1" applyBorder="1"/>
    <xf numFmtId="0" fontId="6" fillId="10" borderId="61" xfId="0" applyNumberFormat="1" applyFont="1" applyFill="1" applyBorder="1"/>
    <xf numFmtId="0" fontId="6" fillId="10" borderId="59" xfId="0" applyNumberFormat="1" applyFont="1" applyFill="1" applyBorder="1"/>
    <xf numFmtId="0" fontId="6" fillId="10" borderId="65" xfId="0" applyNumberFormat="1" applyFont="1" applyFill="1" applyBorder="1"/>
    <xf numFmtId="0" fontId="6" fillId="10" borderId="10" xfId="0" applyNumberFormat="1" applyFont="1" applyFill="1" applyBorder="1"/>
    <xf numFmtId="0" fontId="0" fillId="0" borderId="0" xfId="0" applyAlignment="1">
      <alignment horizontal="right"/>
    </xf>
    <xf numFmtId="0" fontId="14" fillId="0" borderId="0" xfId="0" applyFont="1" applyAlignment="1">
      <alignment horizontal="right"/>
    </xf>
    <xf numFmtId="0" fontId="14" fillId="21" borderId="0" xfId="0" applyFont="1" applyFill="1" applyAlignment="1">
      <alignment horizontal="right"/>
    </xf>
    <xf numFmtId="0" fontId="23" fillId="0" borderId="0" xfId="0" applyFont="1" applyBorder="1" applyAlignment="1"/>
    <xf numFmtId="0" fontId="11" fillId="4" borderId="5" xfId="0" applyFont="1" applyFill="1" applyBorder="1" applyAlignment="1">
      <alignment horizontal="left" vertical="top" wrapText="1"/>
    </xf>
    <xf numFmtId="0" fontId="0" fillId="0" borderId="0" xfId="0" applyAlignment="1">
      <alignment horizontal="center" vertical="center" wrapText="1"/>
    </xf>
    <xf numFmtId="0" fontId="30" fillId="0" borderId="0" xfId="0" applyFont="1"/>
    <xf numFmtId="0" fontId="0" fillId="11" borderId="60" xfId="0" applyFill="1" applyBorder="1" applyProtection="1">
      <protection locked="0"/>
    </xf>
    <xf numFmtId="0" fontId="0" fillId="11" borderId="76" xfId="0" applyFill="1" applyBorder="1" applyProtection="1">
      <protection locked="0"/>
    </xf>
    <xf numFmtId="0" fontId="0" fillId="11" borderId="72" xfId="0" applyFill="1" applyBorder="1" applyProtection="1">
      <protection locked="0"/>
    </xf>
    <xf numFmtId="0" fontId="0" fillId="11" borderId="2" xfId="0" applyFill="1" applyBorder="1" applyProtection="1">
      <protection locked="0"/>
    </xf>
    <xf numFmtId="0" fontId="0" fillId="11" borderId="77" xfId="0" applyFill="1" applyBorder="1" applyProtection="1">
      <protection locked="0"/>
    </xf>
    <xf numFmtId="0" fontId="0" fillId="11" borderId="0" xfId="0" applyFill="1" applyBorder="1" applyProtection="1">
      <protection locked="0"/>
    </xf>
    <xf numFmtId="0" fontId="0" fillId="11" borderId="78" xfId="0" applyFill="1" applyBorder="1" applyProtection="1">
      <protection locked="0"/>
    </xf>
    <xf numFmtId="0" fontId="0" fillId="11" borderId="79" xfId="0" applyFill="1" applyBorder="1" applyProtection="1">
      <protection locked="0"/>
    </xf>
    <xf numFmtId="164" fontId="0" fillId="22" borderId="34" xfId="0" applyNumberFormat="1" applyFill="1" applyBorder="1" applyAlignment="1">
      <alignment horizontal="right"/>
    </xf>
    <xf numFmtId="164" fontId="0" fillId="22" borderId="63" xfId="0" applyNumberFormat="1" applyFill="1" applyBorder="1" applyAlignment="1">
      <alignment horizontal="right"/>
    </xf>
    <xf numFmtId="164" fontId="0" fillId="22" borderId="34" xfId="0" applyNumberFormat="1" applyFill="1" applyBorder="1"/>
    <xf numFmtId="164" fontId="0" fillId="22" borderId="63" xfId="0" applyNumberFormat="1" applyFill="1" applyBorder="1"/>
    <xf numFmtId="164" fontId="0" fillId="22" borderId="42" xfId="0" applyNumberFormat="1" applyFill="1" applyBorder="1"/>
    <xf numFmtId="164" fontId="0" fillId="22" borderId="3" xfId="0" applyNumberFormat="1" applyFill="1" applyBorder="1"/>
    <xf numFmtId="0" fontId="16" fillId="23" borderId="0" xfId="0" applyFont="1" applyFill="1" applyAlignment="1"/>
    <xf numFmtId="0" fontId="18" fillId="4" borderId="0" xfId="0" applyFont="1" applyFill="1" applyAlignment="1">
      <alignment wrapText="1"/>
    </xf>
    <xf numFmtId="0" fontId="16" fillId="23" borderId="0" xfId="0" applyFont="1" applyFill="1" applyBorder="1" applyAlignment="1">
      <alignment vertical="top" wrapText="1"/>
    </xf>
    <xf numFmtId="0" fontId="16" fillId="23" borderId="5" xfId="0" applyFont="1" applyFill="1" applyBorder="1" applyAlignment="1">
      <alignment vertical="top" wrapText="1"/>
    </xf>
    <xf numFmtId="0" fontId="18" fillId="23" borderId="0" xfId="0" applyFont="1" applyFill="1" applyBorder="1" applyAlignment="1">
      <alignment wrapText="1"/>
    </xf>
    <xf numFmtId="0" fontId="4" fillId="19" borderId="0" xfId="0" applyFont="1" applyFill="1"/>
    <xf numFmtId="0" fontId="21" fillId="19" borderId="0" xfId="0" applyFont="1" applyFill="1" applyAlignment="1">
      <alignment horizontal="center"/>
    </xf>
    <xf numFmtId="166" fontId="21" fillId="19" borderId="0" xfId="0" applyNumberFormat="1" applyFont="1" applyFill="1" applyAlignment="1">
      <alignment horizontal="center"/>
    </xf>
    <xf numFmtId="0" fontId="21" fillId="19" borderId="34" xfId="0" applyFont="1" applyFill="1" applyBorder="1" applyAlignment="1">
      <alignment horizontal="center"/>
    </xf>
    <xf numFmtId="0" fontId="0" fillId="19" borderId="0" xfId="0" applyFill="1"/>
    <xf numFmtId="0" fontId="21" fillId="19" borderId="39" xfId="0" applyFont="1" applyFill="1" applyBorder="1" applyAlignment="1">
      <alignment horizontal="center"/>
    </xf>
    <xf numFmtId="0" fontId="21" fillId="19" borderId="28" xfId="0" applyFont="1" applyFill="1" applyBorder="1" applyAlignment="1">
      <alignment horizontal="center"/>
    </xf>
    <xf numFmtId="0" fontId="21" fillId="19" borderId="34" xfId="0" applyFont="1" applyFill="1" applyBorder="1" applyAlignment="1">
      <alignment horizontal="right"/>
    </xf>
    <xf numFmtId="166" fontId="21" fillId="19" borderId="28" xfId="0" applyNumberFormat="1" applyFont="1" applyFill="1" applyBorder="1" applyAlignment="1">
      <alignment horizontal="center"/>
    </xf>
    <xf numFmtId="3" fontId="2" fillId="6" borderId="70" xfId="0" quotePrefix="1" applyNumberFormat="1" applyFont="1" applyFill="1" applyBorder="1" applyAlignment="1" applyProtection="1">
      <alignment horizontal="right"/>
      <protection locked="0"/>
    </xf>
    <xf numFmtId="3" fontId="2" fillId="6" borderId="51" xfId="0" quotePrefix="1" applyNumberFormat="1" applyFont="1" applyFill="1" applyBorder="1" applyAlignment="1" applyProtection="1">
      <alignment horizontal="right"/>
      <protection locked="0"/>
    </xf>
    <xf numFmtId="166" fontId="2" fillId="3" borderId="46" xfId="0" applyNumberFormat="1" applyFont="1" applyFill="1" applyBorder="1" applyAlignment="1">
      <alignment horizontal="right"/>
    </xf>
    <xf numFmtId="166" fontId="2" fillId="3" borderId="47" xfId="0" applyNumberFormat="1" applyFont="1" applyFill="1" applyBorder="1" applyAlignment="1">
      <alignment horizontal="right"/>
    </xf>
    <xf numFmtId="0" fontId="24" fillId="19" borderId="16" xfId="0" applyFont="1" applyFill="1" applyBorder="1"/>
    <xf numFmtId="0" fontId="24" fillId="19" borderId="4" xfId="0" applyFont="1" applyFill="1" applyBorder="1"/>
    <xf numFmtId="166" fontId="2" fillId="3" borderId="37" xfId="0" applyNumberFormat="1" applyFont="1" applyFill="1" applyBorder="1" applyAlignment="1">
      <alignment horizontal="right"/>
    </xf>
    <xf numFmtId="166" fontId="2" fillId="3" borderId="31" xfId="0" applyNumberFormat="1" applyFont="1" applyFill="1" applyBorder="1" applyAlignment="1">
      <alignment horizontal="right"/>
    </xf>
    <xf numFmtId="166" fontId="2" fillId="3" borderId="36" xfId="0" applyNumberFormat="1" applyFont="1" applyFill="1" applyBorder="1" applyAlignment="1">
      <alignment horizontal="right"/>
    </xf>
    <xf numFmtId="0" fontId="2" fillId="19" borderId="0" xfId="0" applyFont="1" applyFill="1" applyBorder="1" applyAlignment="1">
      <alignment horizontal="right"/>
    </xf>
    <xf numFmtId="0" fontId="2" fillId="19" borderId="0" xfId="0" applyFont="1" applyFill="1"/>
    <xf numFmtId="2" fontId="2" fillId="19" borderId="5" xfId="0" applyNumberFormat="1" applyFont="1" applyFill="1" applyBorder="1" applyAlignment="1">
      <alignment horizontal="center"/>
    </xf>
    <xf numFmtId="4" fontId="2" fillId="19" borderId="0" xfId="0" applyNumberFormat="1" applyFont="1" applyFill="1" applyBorder="1" applyAlignment="1" applyProtection="1">
      <alignment horizontal="right"/>
      <protection locked="0"/>
    </xf>
    <xf numFmtId="0" fontId="2" fillId="19" borderId="0" xfId="0" applyFont="1" applyFill="1" applyBorder="1" applyAlignment="1" applyProtection="1">
      <alignment horizontal="left"/>
      <protection locked="0"/>
    </xf>
    <xf numFmtId="4" fontId="2" fillId="6" borderId="57" xfId="0" applyNumberFormat="1" applyFont="1" applyFill="1" applyBorder="1" applyAlignment="1" applyProtection="1">
      <alignment horizontal="right"/>
      <protection locked="0"/>
    </xf>
    <xf numFmtId="4" fontId="2" fillId="6" borderId="47" xfId="0" applyNumberFormat="1" applyFont="1" applyFill="1" applyBorder="1" applyAlignment="1" applyProtection="1">
      <alignment horizontal="right"/>
      <protection locked="0"/>
    </xf>
    <xf numFmtId="2" fontId="2" fillId="19" borderId="0" xfId="0" applyNumberFormat="1" applyFont="1" applyFill="1" applyBorder="1" applyAlignment="1">
      <alignment horizontal="left"/>
    </xf>
    <xf numFmtId="166" fontId="2" fillId="19" borderId="0" xfId="0" applyNumberFormat="1" applyFont="1" applyFill="1" applyBorder="1" applyAlignment="1">
      <alignment horizontal="center"/>
    </xf>
    <xf numFmtId="0" fontId="21" fillId="5" borderId="0" xfId="0" applyFont="1" applyFill="1" applyBorder="1" applyAlignment="1">
      <alignment horizontal="center"/>
    </xf>
    <xf numFmtId="0" fontId="22" fillId="0" borderId="0" xfId="0" applyFont="1" applyBorder="1"/>
    <xf numFmtId="0" fontId="5" fillId="11" borderId="0" xfId="0" applyNumberFormat="1" applyFont="1" applyFill="1" applyBorder="1" applyAlignment="1">
      <alignment horizontal="center"/>
    </xf>
    <xf numFmtId="0" fontId="5" fillId="15" borderId="0" xfId="0" applyNumberFormat="1" applyFont="1" applyFill="1" applyBorder="1" applyAlignment="1">
      <alignment horizontal="center"/>
    </xf>
    <xf numFmtId="0" fontId="5" fillId="2" borderId="0" xfId="0" applyNumberFormat="1" applyFont="1" applyFill="1" applyBorder="1" applyAlignment="1">
      <alignment horizontal="center"/>
    </xf>
    <xf numFmtId="0" fontId="4" fillId="5" borderId="0" xfId="0" applyFont="1" applyFill="1" applyBorder="1" applyAlignment="1">
      <alignment horizontal="center"/>
    </xf>
    <xf numFmtId="0" fontId="4" fillId="0" borderId="0" xfId="0" applyFont="1" applyBorder="1" applyAlignment="1">
      <alignment horizontal="center"/>
    </xf>
    <xf numFmtId="0" fontId="5" fillId="19" borderId="0" xfId="0" applyFont="1" applyFill="1" applyBorder="1" applyAlignment="1">
      <alignment horizontal="center"/>
    </xf>
    <xf numFmtId="0" fontId="5" fillId="19" borderId="0" xfId="0" applyFont="1" applyFill="1" applyBorder="1"/>
    <xf numFmtId="0" fontId="22" fillId="19" borderId="0" xfId="0" applyFont="1" applyFill="1" applyBorder="1" applyAlignment="1"/>
    <xf numFmtId="0" fontId="21" fillId="19" borderId="0" xfId="0" applyFont="1" applyFill="1" applyBorder="1" applyAlignment="1">
      <alignment horizontal="center"/>
    </xf>
    <xf numFmtId="0" fontId="21" fillId="19" borderId="39" xfId="0" applyNumberFormat="1" applyFont="1" applyFill="1" applyBorder="1" applyAlignment="1">
      <alignment horizontal="center"/>
    </xf>
    <xf numFmtId="0" fontId="21" fillId="19" borderId="28" xfId="0" applyNumberFormat="1" applyFont="1" applyFill="1" applyBorder="1" applyAlignment="1">
      <alignment horizontal="center" wrapText="1"/>
    </xf>
    <xf numFmtId="0" fontId="21" fillId="5" borderId="34" xfId="0" applyFont="1" applyFill="1" applyBorder="1" applyAlignment="1">
      <alignment horizontal="center"/>
    </xf>
    <xf numFmtId="0" fontId="21" fillId="5" borderId="39" xfId="0" applyFont="1" applyFill="1" applyBorder="1" applyAlignment="1">
      <alignment horizontal="center"/>
    </xf>
    <xf numFmtId="0" fontId="31" fillId="19" borderId="0" xfId="0" applyFont="1" applyFill="1" applyAlignment="1">
      <alignment vertical="center"/>
    </xf>
    <xf numFmtId="0" fontId="31" fillId="19" borderId="0" xfId="0" applyFont="1" applyFill="1" applyBorder="1" applyAlignment="1">
      <alignment vertical="center"/>
    </xf>
    <xf numFmtId="0" fontId="4" fillId="19" borderId="0" xfId="0" applyFont="1" applyFill="1" applyBorder="1" applyAlignment="1">
      <alignment horizontal="center"/>
    </xf>
    <xf numFmtId="0" fontId="5" fillId="19" borderId="0" xfId="0" applyFont="1" applyFill="1" applyBorder="1" applyAlignment="1"/>
    <xf numFmtId="0" fontId="5" fillId="9" borderId="0" xfId="0" applyFont="1" applyFill="1" applyBorder="1" applyAlignment="1">
      <alignment horizontal="center"/>
    </xf>
    <xf numFmtId="0" fontId="5" fillId="9" borderId="0" xfId="0" quotePrefix="1" applyNumberFormat="1" applyFont="1" applyFill="1" applyBorder="1" applyAlignment="1">
      <alignment horizontal="center"/>
    </xf>
    <xf numFmtId="0" fontId="1" fillId="0" borderId="0" xfId="0" applyFont="1" applyAlignment="1">
      <alignment horizontal="center" vertical="center"/>
    </xf>
    <xf numFmtId="0" fontId="12" fillId="19" borderId="0" xfId="0" applyFont="1" applyFill="1"/>
    <xf numFmtId="0" fontId="12" fillId="19" borderId="0" xfId="0" applyFont="1" applyFill="1" applyBorder="1"/>
    <xf numFmtId="166" fontId="2" fillId="19" borderId="0" xfId="0" applyNumberFormat="1" applyFont="1" applyFill="1"/>
    <xf numFmtId="2" fontId="2" fillId="19" borderId="7" xfId="0" quotePrefix="1" applyNumberFormat="1" applyFont="1" applyFill="1" applyBorder="1" applyAlignment="1">
      <alignment horizontal="center"/>
    </xf>
    <xf numFmtId="1" fontId="2" fillId="19" borderId="7" xfId="0" quotePrefix="1" applyNumberFormat="1" applyFont="1" applyFill="1" applyBorder="1" applyAlignment="1">
      <alignment horizontal="center"/>
    </xf>
    <xf numFmtId="1" fontId="2" fillId="19" borderId="7" xfId="0" applyNumberFormat="1" applyFont="1" applyFill="1" applyBorder="1" applyAlignment="1">
      <alignment horizontal="center"/>
    </xf>
    <xf numFmtId="2" fontId="2" fillId="19" borderId="7" xfId="0" applyNumberFormat="1" applyFont="1" applyFill="1" applyBorder="1" applyAlignment="1">
      <alignment horizontal="center"/>
    </xf>
    <xf numFmtId="0" fontId="2" fillId="19" borderId="16" xfId="0" applyFont="1" applyFill="1" applyBorder="1"/>
    <xf numFmtId="0" fontId="27" fillId="19" borderId="0" xfId="0" applyFont="1" applyFill="1" applyBorder="1"/>
    <xf numFmtId="0" fontId="8" fillId="19" borderId="25" xfId="0" applyNumberFormat="1" applyFont="1" applyFill="1" applyBorder="1" applyAlignment="1">
      <alignment horizontal="center"/>
    </xf>
    <xf numFmtId="0" fontId="2" fillId="19" borderId="25" xfId="0" applyFont="1" applyFill="1" applyBorder="1" applyAlignment="1">
      <alignment horizontal="center"/>
    </xf>
    <xf numFmtId="164" fontId="2" fillId="19" borderId="25" xfId="0" applyNumberFormat="1" applyFont="1" applyFill="1" applyBorder="1" applyAlignment="1">
      <alignment horizontal="center"/>
    </xf>
    <xf numFmtId="0" fontId="19" fillId="19" borderId="5" xfId="0" applyFont="1" applyFill="1" applyBorder="1"/>
    <xf numFmtId="0" fontId="20" fillId="19" borderId="5" xfId="0" applyFont="1" applyFill="1" applyBorder="1"/>
    <xf numFmtId="0" fontId="5" fillId="19" borderId="0" xfId="0" applyNumberFormat="1" applyFont="1" applyFill="1" applyBorder="1"/>
    <xf numFmtId="0" fontId="12" fillId="19" borderId="0" xfId="0" applyFont="1" applyFill="1" applyBorder="1" applyAlignment="1">
      <alignment horizontal="center"/>
    </xf>
    <xf numFmtId="164" fontId="12" fillId="19" borderId="0" xfId="0" applyNumberFormat="1" applyFont="1" applyFill="1" applyBorder="1" applyAlignment="1">
      <alignment horizontal="center"/>
    </xf>
    <xf numFmtId="0" fontId="26" fillId="19" borderId="0" xfId="0" applyFont="1" applyFill="1"/>
    <xf numFmtId="0" fontId="27" fillId="19" borderId="0" xfId="0" applyFont="1" applyFill="1"/>
    <xf numFmtId="0" fontId="15" fillId="19" borderId="0" xfId="0" applyFont="1" applyFill="1" applyBorder="1"/>
    <xf numFmtId="0" fontId="15" fillId="19" borderId="5" xfId="0" applyFont="1" applyFill="1" applyBorder="1"/>
    <xf numFmtId="0" fontId="8" fillId="19" borderId="7" xfId="0" applyNumberFormat="1" applyFont="1" applyFill="1" applyBorder="1" applyAlignment="1">
      <alignment horizontal="center"/>
    </xf>
    <xf numFmtId="0" fontId="8" fillId="19" borderId="0" xfId="0" applyNumberFormat="1" applyFont="1" applyFill="1" applyBorder="1" applyAlignment="1">
      <alignment horizontal="center"/>
    </xf>
    <xf numFmtId="0" fontId="30" fillId="19" borderId="0" xfId="0" applyFont="1" applyFill="1" applyBorder="1"/>
    <xf numFmtId="0" fontId="2" fillId="19" borderId="0" xfId="0" applyFont="1" applyFill="1" applyAlignment="1">
      <alignment horizontal="center"/>
    </xf>
    <xf numFmtId="0" fontId="24" fillId="19" borderId="0" xfId="0" applyFont="1" applyFill="1"/>
    <xf numFmtId="2" fontId="24" fillId="19" borderId="0" xfId="0" applyNumberFormat="1" applyFont="1" applyFill="1" applyBorder="1" applyAlignment="1">
      <alignment horizontal="center"/>
    </xf>
    <xf numFmtId="0" fontId="6" fillId="19" borderId="0" xfId="0" applyNumberFormat="1" applyFont="1" applyFill="1" applyBorder="1"/>
    <xf numFmtId="0" fontId="12" fillId="19" borderId="0" xfId="0" applyFont="1" applyFill="1" applyAlignment="1">
      <alignment horizontal="center"/>
    </xf>
    <xf numFmtId="164" fontId="12" fillId="19" borderId="0" xfId="0" applyNumberFormat="1" applyFont="1" applyFill="1"/>
    <xf numFmtId="166" fontId="12" fillId="19" borderId="0" xfId="0" applyNumberFormat="1" applyFont="1" applyFill="1" applyAlignment="1">
      <alignment horizontal="center"/>
    </xf>
    <xf numFmtId="166" fontId="28" fillId="12" borderId="54" xfId="0" applyNumberFormat="1" applyFont="1" applyFill="1" applyBorder="1" applyAlignment="1">
      <alignment horizontal="right"/>
    </xf>
    <xf numFmtId="164" fontId="12" fillId="0" borderId="15" xfId="0" applyNumberFormat="1" applyFont="1" applyBorder="1"/>
    <xf numFmtId="164" fontId="12" fillId="0" borderId="66" xfId="0" applyNumberFormat="1" applyFont="1" applyBorder="1"/>
    <xf numFmtId="0" fontId="4" fillId="0" borderId="8" xfId="0" applyFont="1" applyBorder="1" applyAlignment="1">
      <alignment horizontal="center"/>
    </xf>
    <xf numFmtId="0" fontId="4" fillId="0" borderId="12" xfId="0" applyFont="1" applyBorder="1" applyAlignment="1">
      <alignment horizontal="center"/>
    </xf>
    <xf numFmtId="0" fontId="28" fillId="12" borderId="6" xfId="0" applyFont="1" applyFill="1" applyBorder="1"/>
    <xf numFmtId="0" fontId="28" fillId="12" borderId="7" xfId="0" applyFont="1" applyFill="1" applyBorder="1" applyAlignment="1">
      <alignment horizontal="center"/>
    </xf>
    <xf numFmtId="0" fontId="28" fillId="12" borderId="9" xfId="0" applyFont="1" applyFill="1" applyBorder="1" applyAlignment="1">
      <alignment horizontal="center"/>
    </xf>
    <xf numFmtId="166" fontId="28" fillId="12" borderId="8" xfId="0" applyNumberFormat="1" applyFont="1" applyFill="1" applyBorder="1" applyAlignment="1">
      <alignment horizontal="right"/>
    </xf>
    <xf numFmtId="166" fontId="28" fillId="12" borderId="12" xfId="0" applyNumberFormat="1" applyFont="1" applyFill="1" applyBorder="1" applyAlignment="1">
      <alignment horizontal="right"/>
    </xf>
    <xf numFmtId="0" fontId="28" fillId="12" borderId="7" xfId="0" applyFont="1" applyFill="1" applyBorder="1"/>
    <xf numFmtId="0" fontId="28" fillId="12" borderId="9" xfId="0" applyFont="1" applyFill="1" applyBorder="1"/>
    <xf numFmtId="166" fontId="28" fillId="3" borderId="8" xfId="0" applyNumberFormat="1" applyFont="1" applyFill="1" applyBorder="1" applyAlignment="1">
      <alignment horizontal="right"/>
    </xf>
    <xf numFmtId="166" fontId="28" fillId="3" borderId="12" xfId="0" applyNumberFormat="1" applyFont="1" applyFill="1" applyBorder="1" applyAlignment="1">
      <alignment horizontal="right"/>
    </xf>
    <xf numFmtId="0" fontId="4" fillId="0" borderId="9" xfId="0" applyFont="1" applyBorder="1" applyAlignment="1">
      <alignment vertical="top" wrapText="1"/>
    </xf>
    <xf numFmtId="0" fontId="4" fillId="0" borderId="25" xfId="0" applyFont="1" applyBorder="1" applyAlignment="1">
      <alignment vertical="center" wrapText="1"/>
    </xf>
    <xf numFmtId="0" fontId="2" fillId="6" borderId="35" xfId="0" applyFont="1" applyFill="1" applyBorder="1" applyAlignment="1" applyProtection="1">
      <alignment horizontal="left"/>
      <protection locked="0"/>
    </xf>
    <xf numFmtId="4" fontId="2" fillId="6" borderId="4" xfId="0" applyNumberFormat="1" applyFont="1" applyFill="1" applyBorder="1" applyAlignment="1" applyProtection="1">
      <alignment horizontal="right"/>
      <protection locked="0"/>
    </xf>
    <xf numFmtId="3" fontId="2" fillId="6" borderId="50" xfId="0" quotePrefix="1" applyNumberFormat="1" applyFont="1" applyFill="1" applyBorder="1" applyAlignment="1" applyProtection="1">
      <alignment horizontal="right"/>
      <protection locked="0"/>
    </xf>
    <xf numFmtId="3" fontId="2" fillId="6" borderId="13" xfId="0" quotePrefix="1" applyNumberFormat="1" applyFont="1" applyFill="1" applyBorder="1" applyAlignment="1" applyProtection="1">
      <alignment horizontal="right"/>
      <protection locked="0"/>
    </xf>
    <xf numFmtId="4" fontId="2" fillId="6" borderId="22" xfId="0" applyNumberFormat="1" applyFont="1" applyFill="1" applyBorder="1" applyAlignment="1" applyProtection="1">
      <alignment horizontal="right"/>
      <protection locked="0"/>
    </xf>
    <xf numFmtId="3" fontId="2" fillId="6" borderId="22" xfId="0" quotePrefix="1" applyNumberFormat="1" applyFont="1" applyFill="1" applyBorder="1" applyAlignment="1" applyProtection="1">
      <alignment horizontal="right"/>
      <protection locked="0"/>
    </xf>
    <xf numFmtId="0" fontId="2" fillId="6" borderId="57" xfId="0" applyFont="1" applyFill="1" applyBorder="1" applyAlignment="1" applyProtection="1">
      <protection locked="0"/>
    </xf>
    <xf numFmtId="0" fontId="2" fillId="6" borderId="46" xfId="0" applyFont="1" applyFill="1" applyBorder="1" applyAlignment="1" applyProtection="1">
      <protection locked="0"/>
    </xf>
    <xf numFmtId="0" fontId="2" fillId="6" borderId="19" xfId="0" applyFont="1" applyFill="1" applyBorder="1" applyAlignment="1" applyProtection="1">
      <protection locked="0"/>
    </xf>
    <xf numFmtId="0" fontId="2" fillId="6" borderId="21" xfId="0" applyFont="1" applyFill="1" applyBorder="1" applyAlignment="1" applyProtection="1">
      <protection locked="0"/>
    </xf>
    <xf numFmtId="0" fontId="2" fillId="6" borderId="47" xfId="0" applyFont="1" applyFill="1" applyBorder="1" applyAlignment="1" applyProtection="1">
      <protection locked="0"/>
    </xf>
    <xf numFmtId="0" fontId="2" fillId="6" borderId="23" xfId="0" applyFont="1" applyFill="1" applyBorder="1" applyAlignment="1" applyProtection="1">
      <protection locked="0"/>
    </xf>
    <xf numFmtId="166" fontId="2" fillId="3" borderId="41" xfId="0" applyNumberFormat="1" applyFont="1" applyFill="1" applyBorder="1" applyAlignment="1">
      <alignment horizontal="right"/>
    </xf>
    <xf numFmtId="166" fontId="2" fillId="3" borderId="69" xfId="0" applyNumberFormat="1" applyFont="1" applyFill="1" applyBorder="1" applyAlignment="1">
      <alignment horizontal="right"/>
    </xf>
    <xf numFmtId="166" fontId="2" fillId="3" borderId="61" xfId="0" applyNumberFormat="1" applyFont="1" applyFill="1" applyBorder="1" applyAlignment="1">
      <alignment horizontal="right"/>
    </xf>
    <xf numFmtId="166" fontId="2" fillId="3" borderId="65" xfId="0" applyNumberFormat="1" applyFont="1" applyFill="1" applyBorder="1" applyAlignment="1">
      <alignment horizontal="right"/>
    </xf>
    <xf numFmtId="0" fontId="2" fillId="2" borderId="56" xfId="0" applyNumberFormat="1" applyFont="1" applyFill="1" applyBorder="1" applyAlignment="1">
      <alignment wrapText="1"/>
    </xf>
    <xf numFmtId="2" fontId="2" fillId="2" borderId="47" xfId="0" applyNumberFormat="1" applyFont="1" applyFill="1" applyBorder="1" applyAlignment="1">
      <alignment horizontal="right"/>
    </xf>
    <xf numFmtId="2" fontId="2" fillId="2" borderId="19" xfId="0" applyNumberFormat="1" applyFont="1" applyFill="1" applyBorder="1" applyAlignment="1">
      <alignment horizontal="right"/>
    </xf>
    <xf numFmtId="2" fontId="2" fillId="2" borderId="21" xfId="0" applyNumberFormat="1" applyFont="1" applyFill="1" applyBorder="1" applyAlignment="1">
      <alignment horizontal="right"/>
    </xf>
    <xf numFmtId="2" fontId="2" fillId="2" borderId="23" xfId="0" applyNumberFormat="1" applyFont="1" applyFill="1" applyBorder="1" applyAlignment="1">
      <alignment horizontal="right"/>
    </xf>
    <xf numFmtId="3" fontId="2" fillId="19" borderId="5" xfId="0" applyNumberFormat="1" applyFont="1" applyFill="1" applyBorder="1" applyAlignment="1"/>
    <xf numFmtId="166" fontId="2" fillId="19" borderId="5" xfId="0" applyNumberFormat="1" applyFont="1" applyFill="1" applyBorder="1" applyAlignment="1">
      <alignment horizontal="left" vertical="center" wrapText="1"/>
    </xf>
    <xf numFmtId="3" fontId="2" fillId="19" borderId="5" xfId="0" applyNumberFormat="1" applyFont="1" applyFill="1" applyBorder="1" applyAlignment="1">
      <alignment horizontal="left" vertical="center"/>
    </xf>
    <xf numFmtId="4" fontId="2" fillId="10" borderId="80" xfId="0" quotePrefix="1" applyNumberFormat="1" applyFont="1" applyFill="1" applyBorder="1" applyAlignment="1" applyProtection="1">
      <alignment horizontal="right"/>
      <protection locked="0"/>
    </xf>
    <xf numFmtId="4" fontId="2" fillId="10" borderId="81" xfId="0" quotePrefix="1" applyNumberFormat="1" applyFont="1" applyFill="1" applyBorder="1" applyAlignment="1" applyProtection="1">
      <alignment horizontal="right"/>
      <protection locked="0"/>
    </xf>
    <xf numFmtId="4" fontId="2" fillId="10" borderId="82" xfId="0" quotePrefix="1" applyNumberFormat="1" applyFont="1" applyFill="1" applyBorder="1" applyAlignment="1" applyProtection="1">
      <alignment horizontal="right"/>
      <protection locked="0"/>
    </xf>
    <xf numFmtId="166" fontId="2" fillId="6" borderId="57" xfId="0" applyNumberFormat="1" applyFont="1" applyFill="1" applyBorder="1" applyAlignment="1" applyProtection="1">
      <alignment horizontal="right"/>
      <protection locked="0"/>
    </xf>
    <xf numFmtId="2" fontId="2" fillId="2" borderId="18" xfId="0" applyNumberFormat="1" applyFont="1" applyFill="1" applyBorder="1" applyAlignment="1">
      <alignment horizontal="center"/>
    </xf>
    <xf numFmtId="1" fontId="1" fillId="19" borderId="5" xfId="0" applyNumberFormat="1" applyFont="1" applyFill="1" applyBorder="1" applyAlignment="1">
      <alignment horizontal="center"/>
    </xf>
    <xf numFmtId="0" fontId="2" fillId="2" borderId="60" xfId="0" applyNumberFormat="1" applyFont="1" applyFill="1" applyBorder="1" applyAlignment="1">
      <alignment horizontal="center" vertical="center" wrapText="1"/>
    </xf>
    <xf numFmtId="0" fontId="2" fillId="2" borderId="42" xfId="0" applyNumberFormat="1" applyFont="1" applyFill="1" applyBorder="1" applyAlignment="1">
      <alignment horizontal="center" vertical="center" wrapText="1"/>
    </xf>
    <xf numFmtId="0" fontId="21" fillId="0" borderId="0" xfId="0" applyFont="1"/>
    <xf numFmtId="166" fontId="21" fillId="0" borderId="0" xfId="0" applyNumberFormat="1" applyFont="1"/>
    <xf numFmtId="166" fontId="2" fillId="10" borderId="37" xfId="0" applyNumberFormat="1" applyFont="1" applyFill="1" applyBorder="1" applyAlignment="1"/>
    <xf numFmtId="166" fontId="2" fillId="10" borderId="31" xfId="0" applyNumberFormat="1" applyFont="1" applyFill="1" applyBorder="1" applyAlignment="1"/>
    <xf numFmtId="166" fontId="2" fillId="10" borderId="32" xfId="0" applyNumberFormat="1" applyFont="1" applyFill="1" applyBorder="1" applyAlignment="1"/>
    <xf numFmtId="166" fontId="2" fillId="11" borderId="37" xfId="0" applyNumberFormat="1" applyFont="1" applyFill="1" applyBorder="1" applyAlignment="1" applyProtection="1">
      <protection locked="0"/>
    </xf>
    <xf numFmtId="166" fontId="2" fillId="11" borderId="31" xfId="0" applyNumberFormat="1" applyFont="1" applyFill="1" applyBorder="1" applyAlignment="1" applyProtection="1">
      <protection locked="0"/>
    </xf>
    <xf numFmtId="166" fontId="2" fillId="11" borderId="36" xfId="0" applyNumberFormat="1" applyFont="1" applyFill="1" applyBorder="1" applyAlignment="1" applyProtection="1">
      <protection locked="0"/>
    </xf>
    <xf numFmtId="0" fontId="12" fillId="19" borderId="0" xfId="0" applyFont="1" applyFill="1" applyAlignment="1">
      <alignment vertical="center"/>
    </xf>
    <xf numFmtId="0" fontId="15" fillId="19" borderId="15" xfId="0" applyFont="1" applyFill="1" applyBorder="1" applyAlignment="1">
      <alignment vertical="center"/>
    </xf>
    <xf numFmtId="0" fontId="12" fillId="0" borderId="0" xfId="0" applyFont="1" applyAlignment="1">
      <alignment vertical="center"/>
    </xf>
    <xf numFmtId="0" fontId="15" fillId="19" borderId="16" xfId="0" applyFont="1" applyFill="1" applyBorder="1" applyAlignment="1">
      <alignment vertical="center"/>
    </xf>
    <xf numFmtId="0" fontId="2" fillId="2" borderId="14" xfId="0" applyNumberFormat="1" applyFont="1" applyFill="1" applyBorder="1" applyAlignment="1">
      <alignment horizontal="center" vertical="center" wrapText="1"/>
    </xf>
    <xf numFmtId="0" fontId="2" fillId="2" borderId="10" xfId="0" applyNumberFormat="1" applyFont="1" applyFill="1" applyBorder="1" applyAlignment="1">
      <alignment horizontal="center" vertical="center" wrapText="1"/>
    </xf>
    <xf numFmtId="0" fontId="2" fillId="2" borderId="74" xfId="0" applyNumberFormat="1" applyFont="1" applyFill="1" applyBorder="1" applyAlignment="1">
      <alignment horizontal="center" vertical="center" wrapText="1"/>
    </xf>
    <xf numFmtId="166" fontId="2" fillId="3" borderId="39" xfId="0" applyNumberFormat="1" applyFont="1" applyFill="1" applyBorder="1" applyAlignment="1">
      <alignment horizontal="right"/>
    </xf>
    <xf numFmtId="0" fontId="2" fillId="2" borderId="64" xfId="0" applyFont="1" applyFill="1" applyBorder="1" applyAlignment="1">
      <alignment horizontal="center"/>
    </xf>
    <xf numFmtId="0" fontId="2" fillId="2" borderId="2" xfId="0" applyFont="1" applyFill="1" applyBorder="1" applyAlignment="1">
      <alignment horizontal="center"/>
    </xf>
    <xf numFmtId="0" fontId="2" fillId="2" borderId="74" xfId="0" applyFont="1" applyFill="1" applyBorder="1" applyAlignment="1">
      <alignment horizontal="center"/>
    </xf>
    <xf numFmtId="3" fontId="2" fillId="6" borderId="38" xfId="0" applyNumberFormat="1" applyFont="1" applyFill="1" applyBorder="1" applyAlignment="1" applyProtection="1">
      <alignment horizontal="right"/>
      <protection locked="0"/>
    </xf>
    <xf numFmtId="3" fontId="2" fillId="6" borderId="62" xfId="0" quotePrefix="1" applyNumberFormat="1" applyFont="1" applyFill="1" applyBorder="1" applyAlignment="1" applyProtection="1">
      <alignment horizontal="right"/>
      <protection locked="0"/>
    </xf>
    <xf numFmtId="1" fontId="1" fillId="19" borderId="0" xfId="0" applyNumberFormat="1" applyFont="1" applyFill="1" applyBorder="1" applyAlignment="1"/>
    <xf numFmtId="166" fontId="2" fillId="3" borderId="27" xfId="0" applyNumberFormat="1" applyFont="1" applyFill="1" applyBorder="1" applyAlignment="1">
      <alignment horizontal="right"/>
    </xf>
    <xf numFmtId="166" fontId="2" fillId="3" borderId="45" xfId="0" applyNumberFormat="1" applyFont="1" applyFill="1" applyBorder="1" applyAlignment="1">
      <alignment horizontal="right"/>
    </xf>
    <xf numFmtId="0" fontId="2" fillId="19" borderId="0" xfId="0" applyFont="1" applyFill="1" applyAlignment="1">
      <alignment vertical="center"/>
    </xf>
    <xf numFmtId="0" fontId="19" fillId="10" borderId="6" xfId="0" applyFont="1" applyFill="1" applyBorder="1" applyAlignment="1">
      <alignment vertical="center"/>
    </xf>
    <xf numFmtId="0" fontId="20" fillId="10" borderId="9" xfId="0" applyFont="1" applyFill="1" applyBorder="1" applyAlignment="1">
      <alignment vertical="center"/>
    </xf>
    <xf numFmtId="0" fontId="2" fillId="19" borderId="0" xfId="0" applyFont="1" applyFill="1" applyBorder="1" applyAlignment="1">
      <alignment vertical="center"/>
    </xf>
    <xf numFmtId="0" fontId="2" fillId="0" borderId="0" xfId="0" applyFont="1" applyAlignment="1">
      <alignment vertical="center"/>
    </xf>
    <xf numFmtId="0" fontId="2" fillId="10" borderId="48" xfId="0" applyFont="1" applyFill="1" applyBorder="1" applyAlignment="1">
      <alignment horizontal="center" vertical="center"/>
    </xf>
    <xf numFmtId="0" fontId="2" fillId="19" borderId="0" xfId="0" applyFont="1" applyFill="1" applyAlignment="1">
      <alignment horizontal="center" vertical="center"/>
    </xf>
    <xf numFmtId="1" fontId="2" fillId="10" borderId="54" xfId="0" applyNumberFormat="1" applyFont="1" applyFill="1" applyBorder="1" applyAlignment="1">
      <alignment horizontal="center" vertical="center"/>
    </xf>
    <xf numFmtId="0" fontId="2" fillId="2" borderId="62" xfId="0" applyNumberFormat="1" applyFont="1" applyFill="1" applyBorder="1" applyAlignment="1">
      <alignment horizontal="center" vertical="center" wrapText="1"/>
    </xf>
    <xf numFmtId="0" fontId="2" fillId="2" borderId="39" xfId="0" applyNumberFormat="1" applyFont="1" applyFill="1" applyBorder="1" applyAlignment="1">
      <alignment horizontal="center" vertical="center" wrapText="1"/>
    </xf>
    <xf numFmtId="0" fontId="19" fillId="2" borderId="43" xfId="0" applyNumberFormat="1" applyFont="1" applyFill="1" applyBorder="1" applyAlignment="1">
      <alignment horizontal="center" vertical="center" wrapText="1"/>
    </xf>
    <xf numFmtId="164" fontId="0" fillId="22" borderId="83" xfId="0" applyNumberFormat="1" applyFill="1" applyBorder="1"/>
    <xf numFmtId="0" fontId="0" fillId="11" borderId="5" xfId="0" applyFill="1" applyBorder="1" applyProtection="1">
      <protection locked="0"/>
    </xf>
    <xf numFmtId="0" fontId="0" fillId="11" borderId="84" xfId="0" applyFill="1" applyBorder="1" applyProtection="1">
      <protection locked="0"/>
    </xf>
    <xf numFmtId="0" fontId="0" fillId="11" borderId="74" xfId="0" applyFill="1" applyBorder="1" applyProtection="1">
      <protection locked="0"/>
    </xf>
    <xf numFmtId="0" fontId="14" fillId="11" borderId="5" xfId="0" applyFont="1" applyFill="1" applyBorder="1" applyProtection="1">
      <protection locked="0"/>
    </xf>
    <xf numFmtId="0" fontId="0" fillId="11" borderId="85" xfId="0" applyFill="1" applyBorder="1" applyProtection="1">
      <protection locked="0"/>
    </xf>
    <xf numFmtId="164" fontId="0" fillId="22" borderId="83" xfId="0" applyNumberFormat="1" applyFill="1" applyBorder="1" applyAlignment="1">
      <alignment horizontal="right"/>
    </xf>
    <xf numFmtId="164" fontId="0" fillId="22" borderId="17" xfId="0" applyNumberFormat="1" applyFill="1" applyBorder="1"/>
    <xf numFmtId="2" fontId="1" fillId="3" borderId="0" xfId="0" applyNumberFormat="1" applyFont="1" applyFill="1" applyAlignment="1" applyProtection="1">
      <alignment horizontal="center" vertical="center"/>
    </xf>
    <xf numFmtId="166" fontId="0" fillId="6" borderId="0" xfId="0" applyNumberFormat="1" applyFill="1" applyAlignment="1" applyProtection="1">
      <alignment horizontal="right" vertical="center"/>
      <protection locked="0"/>
    </xf>
    <xf numFmtId="0" fontId="0" fillId="4" borderId="0" xfId="0" applyFill="1" applyAlignment="1">
      <alignment horizontal="right" vertical="center"/>
    </xf>
    <xf numFmtId="2" fontId="0" fillId="4" borderId="0" xfId="0" applyNumberFormat="1" applyFill="1" applyAlignment="1" applyProtection="1">
      <alignment horizontal="right" vertical="center"/>
      <protection locked="0"/>
    </xf>
    <xf numFmtId="0" fontId="0" fillId="4" borderId="0" xfId="0" applyFill="1" applyAlignment="1">
      <alignment vertical="center" wrapText="1"/>
    </xf>
    <xf numFmtId="166" fontId="1" fillId="3" borderId="0" xfId="0" applyNumberFormat="1" applyFont="1" applyFill="1" applyAlignment="1" applyProtection="1">
      <alignment horizontal="right" vertical="center"/>
    </xf>
    <xf numFmtId="0" fontId="0" fillId="4" borderId="0" xfId="0" applyFill="1" applyAlignment="1">
      <alignment vertical="center"/>
    </xf>
    <xf numFmtId="166" fontId="1" fillId="12" borderId="0" xfId="0" applyNumberFormat="1" applyFont="1" applyFill="1" applyAlignment="1" applyProtection="1">
      <alignment horizontal="right" vertical="center"/>
    </xf>
    <xf numFmtId="166" fontId="1" fillId="11" borderId="0" xfId="0" applyNumberFormat="1" applyFont="1" applyFill="1" applyAlignment="1" applyProtection="1">
      <alignment horizontal="right" vertical="center"/>
      <protection locked="0"/>
    </xf>
    <xf numFmtId="0" fontId="1" fillId="4" borderId="0" xfId="0" applyFont="1" applyFill="1" applyAlignment="1" applyProtection="1">
      <alignment vertical="center"/>
    </xf>
    <xf numFmtId="164" fontId="1" fillId="3" borderId="0" xfId="0" applyNumberFormat="1" applyFont="1" applyFill="1" applyAlignment="1" applyProtection="1">
      <alignment horizontal="right" vertical="center"/>
    </xf>
    <xf numFmtId="164" fontId="1" fillId="12" borderId="0" xfId="0" applyNumberFormat="1" applyFont="1" applyFill="1" applyAlignment="1">
      <alignment vertical="center"/>
    </xf>
    <xf numFmtId="0" fontId="14" fillId="4" borderId="0" xfId="0" applyFont="1" applyFill="1" applyAlignment="1">
      <alignment vertical="center"/>
    </xf>
    <xf numFmtId="0" fontId="5" fillId="4" borderId="0" xfId="0" applyFont="1" applyFill="1" applyAlignment="1">
      <alignment vertical="center"/>
    </xf>
    <xf numFmtId="4" fontId="9" fillId="4" borderId="0" xfId="0" applyNumberFormat="1" applyFont="1" applyFill="1" applyAlignment="1">
      <alignment vertical="center"/>
    </xf>
    <xf numFmtId="0" fontId="0" fillId="4" borderId="0" xfId="0" applyFill="1" applyAlignment="1">
      <alignment horizontal="left" vertical="center" wrapText="1"/>
    </xf>
    <xf numFmtId="0" fontId="1" fillId="4" borderId="0" xfId="0" applyFont="1" applyFill="1" applyAlignment="1">
      <alignment vertical="center"/>
    </xf>
    <xf numFmtId="0" fontId="14" fillId="4" borderId="0" xfId="0" applyFont="1" applyFill="1" applyAlignment="1">
      <alignment horizontal="right" vertical="center"/>
    </xf>
    <xf numFmtId="14" fontId="0" fillId="4" borderId="0" xfId="0" applyNumberFormat="1" applyFill="1" applyAlignment="1">
      <alignment vertical="center"/>
    </xf>
    <xf numFmtId="0" fontId="2" fillId="5" borderId="0" xfId="0" applyFont="1" applyFill="1" applyAlignment="1">
      <alignment vertical="center"/>
    </xf>
    <xf numFmtId="0" fontId="0" fillId="5" borderId="0" xfId="0" applyFill="1" applyAlignment="1">
      <alignment vertical="center"/>
    </xf>
    <xf numFmtId="0" fontId="5" fillId="6" borderId="0" xfId="0" applyFont="1" applyFill="1" applyAlignment="1">
      <alignment vertical="center"/>
    </xf>
    <xf numFmtId="0" fontId="5" fillId="3" borderId="0" xfId="0" applyFont="1" applyFill="1" applyAlignment="1">
      <alignment vertical="center"/>
    </xf>
    <xf numFmtId="0" fontId="5" fillId="4" borderId="0" xfId="0" applyFont="1" applyFill="1" applyAlignment="1">
      <alignment vertical="center"/>
    </xf>
    <xf numFmtId="0" fontId="8" fillId="0" borderId="6" xfId="0" applyFont="1" applyFill="1" applyBorder="1" applyAlignment="1">
      <alignment horizontal="center"/>
    </xf>
    <xf numFmtId="0" fontId="8" fillId="0" borderId="9" xfId="0" applyFont="1" applyFill="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9" xfId="0" applyFont="1" applyBorder="1" applyAlignment="1">
      <alignment horizontal="center"/>
    </xf>
    <xf numFmtId="0" fontId="8" fillId="0" borderId="0" xfId="0" applyFont="1" applyFill="1" applyBorder="1" applyAlignment="1">
      <alignment horizontal="center"/>
    </xf>
    <xf numFmtId="0" fontId="8" fillId="3" borderId="43" xfId="0" applyFont="1" applyFill="1" applyBorder="1" applyAlignment="1">
      <alignment horizontal="center"/>
    </xf>
    <xf numFmtId="0" fontId="8" fillId="3" borderId="44" xfId="0" applyFont="1" applyFill="1" applyBorder="1" applyAlignment="1">
      <alignment horizontal="center"/>
    </xf>
    <xf numFmtId="166" fontId="8" fillId="3" borderId="61" xfId="0" applyNumberFormat="1" applyFont="1" applyFill="1" applyBorder="1" applyAlignment="1">
      <alignment horizontal="center"/>
    </xf>
    <xf numFmtId="166" fontId="8" fillId="3" borderId="45" xfId="0" applyNumberFormat="1" applyFont="1" applyFill="1" applyBorder="1" applyAlignment="1">
      <alignment horizontal="center"/>
    </xf>
    <xf numFmtId="3" fontId="8" fillId="3" borderId="59" xfId="0" applyNumberFormat="1" applyFont="1" applyFill="1" applyBorder="1" applyAlignment="1">
      <alignment horizontal="center"/>
    </xf>
    <xf numFmtId="3" fontId="8" fillId="3" borderId="53" xfId="0" applyNumberFormat="1" applyFont="1" applyFill="1" applyBorder="1" applyAlignment="1">
      <alignment horizontal="center"/>
    </xf>
    <xf numFmtId="164" fontId="8" fillId="7" borderId="18" xfId="0" applyNumberFormat="1" applyFont="1" applyFill="1" applyBorder="1" applyAlignment="1">
      <alignment horizontal="center"/>
    </xf>
    <xf numFmtId="164" fontId="8" fillId="7" borderId="14" xfId="0" applyNumberFormat="1" applyFont="1" applyFill="1" applyBorder="1" applyAlignment="1">
      <alignment horizontal="center"/>
    </xf>
    <xf numFmtId="0" fontId="8" fillId="3" borderId="50" xfId="0" applyFont="1" applyFill="1" applyBorder="1" applyAlignment="1">
      <alignment horizontal="center" wrapText="1"/>
    </xf>
    <xf numFmtId="0" fontId="8" fillId="0" borderId="13" xfId="0" applyFont="1" applyBorder="1" applyAlignment="1">
      <alignment horizont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6" xfId="0" applyFont="1" applyBorder="1" applyAlignment="1">
      <alignment horizontal="center" vertical="center" wrapText="1"/>
    </xf>
    <xf numFmtId="0" fontId="20" fillId="19" borderId="0" xfId="0" applyFont="1" applyFill="1"/>
    <xf numFmtId="2" fontId="2" fillId="11" borderId="31" xfId="0" quotePrefix="1" applyNumberFormat="1" applyFont="1" applyFill="1" applyBorder="1" applyAlignment="1" applyProtection="1">
      <alignment horizontal="right"/>
      <protection locked="0"/>
    </xf>
    <xf numFmtId="2" fontId="2" fillId="11" borderId="32" xfId="0" quotePrefix="1" applyNumberFormat="1" applyFont="1" applyFill="1" applyBorder="1" applyAlignment="1" applyProtection="1">
      <alignment horizontal="right"/>
      <protection locked="0"/>
    </xf>
    <xf numFmtId="3" fontId="12" fillId="19" borderId="0" xfId="0" applyNumberFormat="1" applyFont="1" applyFill="1"/>
    <xf numFmtId="3" fontId="2" fillId="6" borderId="62" xfId="0" applyNumberFormat="1" applyFont="1" applyFill="1" applyBorder="1" applyAlignment="1" applyProtection="1">
      <alignment horizontal="right"/>
      <protection locked="0"/>
    </xf>
    <xf numFmtId="3" fontId="2" fillId="6" borderId="51" xfId="0" applyNumberFormat="1" applyFont="1" applyFill="1" applyBorder="1" applyAlignment="1" applyProtection="1">
      <alignment horizontal="right"/>
      <protection locked="0"/>
    </xf>
    <xf numFmtId="3" fontId="2" fillId="6" borderId="60" xfId="0" applyNumberFormat="1" applyFont="1" applyFill="1" applyBorder="1" applyAlignment="1" applyProtection="1">
      <alignment horizontal="right"/>
      <protection locked="0"/>
    </xf>
    <xf numFmtId="3" fontId="2" fillId="6" borderId="19" xfId="0" applyNumberFormat="1" applyFont="1" applyFill="1" applyBorder="1" applyAlignment="1" applyProtection="1">
      <alignment horizontal="right"/>
      <protection locked="0"/>
    </xf>
    <xf numFmtId="3" fontId="2" fillId="6" borderId="20" xfId="0" applyNumberFormat="1" applyFont="1" applyFill="1" applyBorder="1" applyAlignment="1" applyProtection="1">
      <alignment horizontal="right"/>
      <protection locked="0"/>
    </xf>
    <xf numFmtId="3" fontId="2" fillId="6" borderId="24" xfId="0" applyNumberFormat="1" applyFont="1" applyFill="1" applyBorder="1" applyAlignment="1" applyProtection="1">
      <alignment horizontal="right"/>
      <protection locked="0"/>
    </xf>
    <xf numFmtId="0" fontId="0" fillId="22" borderId="63" xfId="0" applyFill="1" applyBorder="1" applyAlignment="1">
      <alignment horizontal="right"/>
    </xf>
    <xf numFmtId="164" fontId="0" fillId="22" borderId="4" xfId="0" applyNumberFormat="1" applyFill="1" applyBorder="1" applyAlignment="1">
      <alignment horizontal="right"/>
    </xf>
    <xf numFmtId="0" fontId="0" fillId="22" borderId="34" xfId="0" applyFill="1" applyBorder="1" applyAlignment="1">
      <alignment horizontal="right"/>
    </xf>
    <xf numFmtId="164" fontId="0" fillId="22" borderId="33" xfId="0" applyNumberFormat="1" applyFill="1" applyBorder="1" applyAlignment="1">
      <alignment horizontal="right"/>
    </xf>
    <xf numFmtId="164" fontId="0" fillId="22" borderId="50" xfId="0" applyNumberFormat="1" applyFill="1" applyBorder="1" applyAlignment="1">
      <alignment horizontal="right"/>
    </xf>
    <xf numFmtId="164" fontId="0" fillId="22" borderId="18" xfId="0" applyNumberFormat="1" applyFill="1" applyBorder="1" applyAlignment="1">
      <alignment horizontal="right"/>
    </xf>
    <xf numFmtId="0" fontId="0" fillId="22" borderId="83" xfId="0" applyFill="1" applyBorder="1" applyAlignment="1">
      <alignment horizontal="right"/>
    </xf>
    <xf numFmtId="164" fontId="0" fillId="22" borderId="11" xfId="0" applyNumberFormat="1" applyFill="1" applyBorder="1" applyAlignment="1">
      <alignment horizontal="right"/>
    </xf>
    <xf numFmtId="0" fontId="5" fillId="23" borderId="0" xfId="0" applyFont="1" applyFill="1" applyAlignment="1">
      <alignment vertical="center"/>
    </xf>
    <xf numFmtId="0" fontId="20" fillId="19" borderId="0" xfId="0" applyFont="1" applyFill="1" applyAlignment="1">
      <alignment horizontal="left"/>
    </xf>
    <xf numFmtId="0" fontId="20" fillId="19" borderId="0" xfId="0" applyFont="1" applyFill="1" applyBorder="1"/>
    <xf numFmtId="166" fontId="0" fillId="6" borderId="0" xfId="0" applyNumberFormat="1" applyFill="1" applyAlignment="1" applyProtection="1">
      <alignment horizontal="right" vertical="center"/>
    </xf>
    <xf numFmtId="0" fontId="2" fillId="11" borderId="59" xfId="0" applyFont="1" applyFill="1" applyBorder="1" applyProtection="1">
      <protection locked="0"/>
    </xf>
    <xf numFmtId="0" fontId="2" fillId="11" borderId="1" xfId="0" applyFont="1" applyFill="1" applyBorder="1" applyProtection="1">
      <protection locked="0"/>
    </xf>
    <xf numFmtId="0" fontId="2" fillId="11" borderId="10" xfId="0" applyFont="1" applyFill="1" applyBorder="1" applyProtection="1">
      <protection locked="0"/>
    </xf>
    <xf numFmtId="0" fontId="14" fillId="0" borderId="0" xfId="0" applyFont="1" applyBorder="1" applyAlignment="1">
      <alignment horizontal="justify" vertical="top" wrapText="1"/>
    </xf>
    <xf numFmtId="0" fontId="11" fillId="0" borderId="0" xfId="0" applyFont="1" applyAlignment="1">
      <alignment horizontal="left"/>
    </xf>
    <xf numFmtId="0" fontId="11" fillId="0" borderId="0" xfId="0" applyFont="1" applyBorder="1" applyAlignment="1">
      <alignment horizontal="left"/>
    </xf>
    <xf numFmtId="0" fontId="11" fillId="0" borderId="0" xfId="0" applyFont="1" applyBorder="1" applyAlignment="1">
      <alignment horizontal="center" vertical="top" wrapText="1"/>
    </xf>
    <xf numFmtId="0" fontId="0" fillId="0" borderId="0" xfId="0" applyBorder="1" applyAlignment="1">
      <alignment horizontal="justify" vertical="top" wrapText="1"/>
    </xf>
    <xf numFmtId="0" fontId="16" fillId="0" borderId="0" xfId="0" applyFont="1" applyBorder="1" applyAlignment="1">
      <alignment horizontal="left" vertical="top" wrapText="1"/>
    </xf>
    <xf numFmtId="0" fontId="16" fillId="0" borderId="5" xfId="0" applyFont="1" applyBorder="1" applyAlignment="1">
      <alignment horizontal="left" vertical="top" wrapText="1"/>
    </xf>
    <xf numFmtId="0" fontId="14" fillId="0" borderId="0" xfId="0" applyFont="1" applyAlignment="1">
      <alignment horizontal="justify" vertical="center" wrapText="1"/>
    </xf>
    <xf numFmtId="0" fontId="1" fillId="0" borderId="0" xfId="0" applyFont="1" applyAlignment="1">
      <alignment horizontal="left" vertical="top" wrapText="1"/>
    </xf>
    <xf numFmtId="0" fontId="4" fillId="0" borderId="43" xfId="0" applyFont="1" applyBorder="1" applyAlignment="1">
      <alignment vertical="top" wrapText="1"/>
    </xf>
    <xf numFmtId="0" fontId="4" fillId="0" borderId="25" xfId="0" applyFont="1" applyBorder="1" applyAlignment="1">
      <alignment vertical="top" wrapText="1"/>
    </xf>
    <xf numFmtId="0" fontId="4" fillId="0" borderId="6"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10" xfId="0" applyFont="1" applyBorder="1" applyAlignment="1">
      <alignment horizontal="left"/>
    </xf>
    <xf numFmtId="0" fontId="4" fillId="0" borderId="5" xfId="0" applyFont="1" applyBorder="1" applyAlignment="1">
      <alignment horizontal="left"/>
    </xf>
    <xf numFmtId="0" fontId="4" fillId="0" borderId="11" xfId="0" applyFont="1" applyBorder="1" applyAlignment="1">
      <alignment horizontal="left"/>
    </xf>
    <xf numFmtId="0" fontId="4" fillId="0" borderId="10"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vertical="top" wrapText="1"/>
    </xf>
    <xf numFmtId="0" fontId="4" fillId="0" borderId="9" xfId="0" applyFont="1" applyBorder="1" applyAlignment="1">
      <alignment vertical="top" wrapText="1"/>
    </xf>
    <xf numFmtId="0" fontId="4" fillId="0" borderId="7" xfId="0" applyFont="1" applyBorder="1" applyAlignment="1">
      <alignment vertical="top" wrapText="1"/>
    </xf>
    <xf numFmtId="0" fontId="4" fillId="0" borderId="43" xfId="0" applyFont="1" applyBorder="1" applyAlignment="1">
      <alignment vertical="center" wrapText="1"/>
    </xf>
    <xf numFmtId="0" fontId="4" fillId="0" borderId="25" xfId="0" applyFont="1" applyBorder="1" applyAlignment="1">
      <alignment vertical="center" wrapText="1"/>
    </xf>
    <xf numFmtId="0" fontId="4" fillId="0" borderId="6" xfId="0" applyFont="1" applyBorder="1" applyAlignment="1">
      <alignment vertical="center" wrapText="1"/>
    </xf>
    <xf numFmtId="0" fontId="4" fillId="0" borderId="9" xfId="0" applyFont="1" applyBorder="1" applyAlignment="1">
      <alignment vertical="center" wrapText="1"/>
    </xf>
    <xf numFmtId="0" fontId="5" fillId="23" borderId="0" xfId="0" applyFont="1" applyFill="1" applyAlignment="1">
      <alignment horizontal="left" vertical="center"/>
    </xf>
    <xf numFmtId="0" fontId="5" fillId="4" borderId="0" xfId="0" applyFont="1" applyFill="1" applyAlignment="1">
      <alignment vertical="center"/>
    </xf>
    <xf numFmtId="0" fontId="5" fillId="4" borderId="0" xfId="0" applyFont="1" applyFill="1" applyAlignment="1">
      <alignment vertical="center" wrapText="1"/>
    </xf>
    <xf numFmtId="0" fontId="5" fillId="0" borderId="0" xfId="0" applyFont="1" applyAlignment="1">
      <alignment vertical="center" wrapText="1"/>
    </xf>
    <xf numFmtId="0" fontId="37" fillId="4" borderId="0" xfId="0" applyFont="1" applyFill="1" applyAlignment="1">
      <alignment horizontal="left" vertical="center"/>
    </xf>
    <xf numFmtId="0" fontId="5" fillId="4" borderId="0" xfId="0" applyFont="1" applyFill="1" applyAlignment="1">
      <alignment horizontal="left" vertical="center"/>
    </xf>
    <xf numFmtId="0" fontId="16" fillId="23" borderId="0" xfId="0" applyFont="1" applyFill="1" applyBorder="1" applyAlignment="1">
      <alignment horizontal="left" vertical="top" wrapText="1"/>
    </xf>
    <xf numFmtId="0" fontId="16" fillId="23" borderId="5" xfId="0" applyFont="1" applyFill="1" applyBorder="1" applyAlignment="1">
      <alignment horizontal="left" vertical="top" wrapText="1"/>
    </xf>
    <xf numFmtId="0" fontId="18" fillId="4" borderId="0" xfId="0" applyFont="1" applyFill="1"/>
    <xf numFmtId="1" fontId="1" fillId="6" borderId="0" xfId="0" applyNumberFormat="1" applyFont="1" applyFill="1" applyAlignment="1" applyProtection="1">
      <alignment horizontal="left" vertical="center"/>
      <protection locked="0"/>
    </xf>
    <xf numFmtId="0" fontId="14" fillId="6" borderId="0" xfId="0" applyFont="1" applyFill="1" applyAlignment="1" applyProtection="1">
      <alignment horizontal="left" vertical="center"/>
      <protection locked="0"/>
    </xf>
    <xf numFmtId="0" fontId="0" fillId="6" borderId="0" xfId="0" applyFill="1" applyAlignment="1" applyProtection="1">
      <alignment horizontal="left" vertical="center"/>
      <protection locked="0"/>
    </xf>
    <xf numFmtId="0" fontId="3" fillId="6" borderId="0" xfId="1" applyFill="1" applyAlignment="1" applyProtection="1">
      <alignment horizontal="left" vertical="center"/>
      <protection locked="0"/>
    </xf>
    <xf numFmtId="0" fontId="20" fillId="0" borderId="8" xfId="0" applyFont="1" applyFill="1" applyBorder="1" applyAlignment="1">
      <alignment horizontal="left"/>
    </xf>
    <xf numFmtId="0" fontId="20" fillId="0" borderId="71" xfId="0" applyFont="1" applyFill="1" applyBorder="1" applyAlignment="1">
      <alignment horizontal="left"/>
    </xf>
    <xf numFmtId="0" fontId="11" fillId="19" borderId="5" xfId="0" applyFont="1" applyFill="1" applyBorder="1" applyAlignment="1">
      <alignment horizontal="left"/>
    </xf>
    <xf numFmtId="0" fontId="11" fillId="19" borderId="0" xfId="0" applyFont="1" applyFill="1" applyBorder="1" applyAlignment="1">
      <alignment horizontal="left"/>
    </xf>
    <xf numFmtId="0" fontId="20" fillId="2" borderId="43" xfId="0" applyFont="1" applyFill="1" applyBorder="1" applyAlignment="1">
      <alignment horizontal="left" vertical="center"/>
    </xf>
    <xf numFmtId="0" fontId="2" fillId="2" borderId="44" xfId="0" applyFont="1" applyFill="1" applyBorder="1" applyAlignment="1">
      <alignment horizontal="left" vertical="center"/>
    </xf>
    <xf numFmtId="0" fontId="2" fillId="2" borderId="43" xfId="0" applyNumberFormat="1" applyFont="1" applyFill="1" applyBorder="1" applyAlignment="1">
      <alignment horizontal="center" vertical="center" wrapText="1"/>
    </xf>
    <xf numFmtId="0" fontId="2" fillId="2" borderId="44"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2" fillId="2" borderId="10" xfId="0" applyFont="1" applyFill="1" applyBorder="1" applyAlignment="1">
      <alignment horizontal="left" vertical="center"/>
    </xf>
    <xf numFmtId="0" fontId="2" fillId="0" borderId="11" xfId="0" applyFont="1" applyBorder="1" applyAlignment="1">
      <alignment vertical="center"/>
    </xf>
    <xf numFmtId="0" fontId="2" fillId="2" borderId="1" xfId="0" applyFont="1" applyFill="1" applyBorder="1" applyAlignment="1">
      <alignment horizontal="center"/>
    </xf>
    <xf numFmtId="0" fontId="2" fillId="2" borderId="4" xfId="0" applyFont="1" applyFill="1" applyBorder="1" applyAlignment="1">
      <alignment horizontal="center"/>
    </xf>
    <xf numFmtId="0" fontId="2" fillId="2" borderId="25" xfId="0" applyNumberFormat="1" applyFont="1" applyFill="1" applyBorder="1" applyAlignment="1">
      <alignment horizontal="center" vertical="center" wrapText="1"/>
    </xf>
    <xf numFmtId="0" fontId="2" fillId="2" borderId="0" xfId="0" applyNumberFormat="1" applyFont="1" applyFill="1" applyBorder="1" applyAlignment="1">
      <alignment horizontal="center" vertical="center" wrapText="1"/>
    </xf>
    <xf numFmtId="166" fontId="2" fillId="12" borderId="6" xfId="0" applyNumberFormat="1" applyFont="1" applyFill="1" applyBorder="1" applyAlignment="1">
      <alignment horizontal="center"/>
    </xf>
    <xf numFmtId="166" fontId="2" fillId="12" borderId="9" xfId="0" applyNumberFormat="1" applyFont="1" applyFill="1" applyBorder="1" applyAlignment="1">
      <alignment horizontal="center"/>
    </xf>
    <xf numFmtId="0" fontId="2" fillId="6" borderId="21" xfId="0" applyFont="1" applyFill="1" applyBorder="1" applyAlignment="1" applyProtection="1">
      <alignment horizontal="left"/>
      <protection locked="0"/>
    </xf>
    <xf numFmtId="0" fontId="2" fillId="6" borderId="22" xfId="0" applyFont="1" applyFill="1" applyBorder="1" applyAlignment="1" applyProtection="1">
      <alignment horizontal="left"/>
      <protection locked="0"/>
    </xf>
    <xf numFmtId="0" fontId="2" fillId="6" borderId="23" xfId="0" applyFont="1" applyFill="1" applyBorder="1" applyAlignment="1" applyProtection="1">
      <alignment horizontal="left"/>
      <protection locked="0"/>
    </xf>
    <xf numFmtId="0" fontId="2" fillId="6" borderId="24" xfId="0" applyFont="1" applyFill="1" applyBorder="1" applyAlignment="1" applyProtection="1">
      <alignment horizontal="left"/>
      <protection locked="0"/>
    </xf>
    <xf numFmtId="0" fontId="2" fillId="6" borderId="19" xfId="0" applyFont="1" applyFill="1" applyBorder="1" applyAlignment="1" applyProtection="1">
      <alignment horizontal="left"/>
      <protection locked="0"/>
    </xf>
    <xf numFmtId="0" fontId="2" fillId="6" borderId="20" xfId="0" applyFont="1" applyFill="1" applyBorder="1" applyAlignment="1" applyProtection="1">
      <alignment horizontal="left"/>
      <protection locked="0"/>
    </xf>
    <xf numFmtId="0" fontId="20" fillId="0" borderId="17" xfId="0" applyFont="1" applyFill="1" applyBorder="1" applyAlignment="1">
      <alignment horizontal="left"/>
    </xf>
    <xf numFmtId="0" fontId="20" fillId="0" borderId="74" xfId="0" applyFont="1" applyFill="1" applyBorder="1" applyAlignment="1">
      <alignment horizontal="left"/>
    </xf>
    <xf numFmtId="0" fontId="23" fillId="0" borderId="5" xfId="0" applyFont="1" applyBorder="1" applyAlignment="1">
      <alignment horizontal="left"/>
    </xf>
    <xf numFmtId="0" fontId="23" fillId="0" borderId="0" xfId="0" applyFont="1" applyBorder="1" applyAlignment="1">
      <alignment horizontal="left"/>
    </xf>
    <xf numFmtId="1" fontId="1" fillId="0" borderId="0" xfId="0" applyNumberFormat="1" applyFont="1" applyBorder="1" applyAlignment="1">
      <alignment horizontal="center"/>
    </xf>
    <xf numFmtId="0" fontId="1" fillId="0" borderId="0" xfId="0" applyFont="1" applyBorder="1" applyAlignment="1">
      <alignment horizontal="center"/>
    </xf>
    <xf numFmtId="0" fontId="19" fillId="2" borderId="43" xfId="0" applyFont="1" applyFill="1" applyBorder="1" applyAlignment="1">
      <alignment horizontal="left"/>
    </xf>
    <xf numFmtId="0" fontId="8" fillId="2" borderId="44" xfId="0" applyFont="1" applyFill="1" applyBorder="1" applyAlignment="1">
      <alignment horizontal="left"/>
    </xf>
    <xf numFmtId="0" fontId="2" fillId="2" borderId="15" xfId="0" applyNumberFormat="1" applyFont="1" applyFill="1" applyBorder="1" applyAlignment="1">
      <alignment horizontal="center" vertical="center"/>
    </xf>
    <xf numFmtId="0" fontId="2" fillId="2" borderId="16" xfId="0" applyNumberFormat="1" applyFont="1" applyFill="1" applyBorder="1" applyAlignment="1">
      <alignment horizontal="center" vertical="center"/>
    </xf>
    <xf numFmtId="0" fontId="2" fillId="2" borderId="66" xfId="0" applyNumberFormat="1" applyFont="1" applyFill="1" applyBorder="1" applyAlignment="1">
      <alignment horizontal="center" vertical="center"/>
    </xf>
    <xf numFmtId="0" fontId="0" fillId="0" borderId="11" xfId="0" applyBorder="1" applyAlignment="1">
      <alignment vertical="center"/>
    </xf>
    <xf numFmtId="0" fontId="2" fillId="2" borderId="10" xfId="0" applyNumberFormat="1" applyFont="1" applyFill="1" applyBorder="1" applyAlignment="1">
      <alignment horizontal="center" vertical="center" wrapText="1"/>
    </xf>
    <xf numFmtId="0" fontId="2" fillId="2" borderId="58" xfId="0" applyNumberFormat="1" applyFont="1" applyFill="1" applyBorder="1" applyAlignment="1">
      <alignment horizontal="center" vertical="center" wrapText="1"/>
    </xf>
    <xf numFmtId="0" fontId="2" fillId="2" borderId="63" xfId="0" applyNumberFormat="1" applyFont="1" applyFill="1" applyBorder="1" applyAlignment="1">
      <alignment horizontal="center" vertical="center" wrapText="1"/>
    </xf>
    <xf numFmtId="0" fontId="2" fillId="2" borderId="83" xfId="0" applyNumberFormat="1" applyFont="1" applyFill="1" applyBorder="1" applyAlignment="1">
      <alignment horizontal="center" vertical="center" wrapText="1"/>
    </xf>
    <xf numFmtId="0" fontId="2" fillId="2" borderId="29" xfId="0" applyNumberFormat="1" applyFont="1" applyFill="1" applyBorder="1" applyAlignment="1">
      <alignment horizontal="center" wrapText="1"/>
    </xf>
    <xf numFmtId="0" fontId="2" fillId="2" borderId="49" xfId="0" applyNumberFormat="1" applyFont="1" applyFill="1" applyBorder="1" applyAlignment="1">
      <alignment horizontal="center" vertical="center" wrapText="1"/>
    </xf>
    <xf numFmtId="0" fontId="2" fillId="2" borderId="13" xfId="0" applyNumberFormat="1" applyFont="1" applyFill="1" applyBorder="1" applyAlignment="1">
      <alignment horizontal="center" vertical="center" wrapText="1"/>
    </xf>
    <xf numFmtId="0" fontId="2" fillId="2" borderId="14" xfId="0" applyNumberFormat="1"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10" borderId="15" xfId="0" applyFont="1" applyFill="1" applyBorder="1" applyAlignment="1">
      <alignment horizontal="center" vertical="center" wrapText="1"/>
    </xf>
    <xf numFmtId="0" fontId="2" fillId="10" borderId="16" xfId="0" applyFont="1" applyFill="1" applyBorder="1" applyAlignment="1">
      <alignment horizontal="center" vertical="center" wrapText="1"/>
    </xf>
    <xf numFmtId="0" fontId="2" fillId="10" borderId="66" xfId="0" applyFont="1" applyFill="1" applyBorder="1" applyAlignment="1">
      <alignment horizontal="center" vertical="center" wrapText="1"/>
    </xf>
    <xf numFmtId="0" fontId="12" fillId="19" borderId="0" xfId="0" applyFont="1" applyFill="1" applyAlignment="1">
      <alignment horizontal="center" vertical="center" wrapText="1"/>
    </xf>
    <xf numFmtId="0" fontId="21" fillId="19" borderId="0" xfId="0" applyFont="1" applyFill="1" applyBorder="1" applyAlignment="1">
      <alignment horizontal="left"/>
    </xf>
    <xf numFmtId="0" fontId="20" fillId="19" borderId="75" xfId="0" applyFont="1" applyFill="1" applyBorder="1" applyAlignment="1">
      <alignment horizontal="left"/>
    </xf>
    <xf numFmtId="0" fontId="20" fillId="19" borderId="64" xfId="0" applyFont="1" applyFill="1" applyBorder="1" applyAlignment="1">
      <alignment horizontal="left"/>
    </xf>
    <xf numFmtId="0" fontId="2" fillId="19" borderId="5" xfId="0" applyFont="1" applyFill="1" applyBorder="1" applyAlignment="1">
      <alignment horizontal="center"/>
    </xf>
    <xf numFmtId="0" fontId="20" fillId="19" borderId="8" xfId="0" applyFont="1" applyFill="1" applyBorder="1" applyAlignment="1">
      <alignment horizontal="left"/>
    </xf>
    <xf numFmtId="0" fontId="20" fillId="19" borderId="71" xfId="0" applyFont="1" applyFill="1" applyBorder="1" applyAlignment="1">
      <alignment horizontal="left"/>
    </xf>
    <xf numFmtId="166" fontId="2" fillId="11" borderId="67" xfId="0" applyNumberFormat="1" applyFont="1" applyFill="1" applyBorder="1" applyAlignment="1" applyProtection="1">
      <alignment horizontal="right"/>
      <protection locked="0"/>
    </xf>
    <xf numFmtId="0" fontId="2" fillId="10" borderId="58" xfId="0" applyFont="1" applyFill="1" applyBorder="1" applyAlignment="1">
      <alignment horizontal="center" vertical="center"/>
    </xf>
    <xf numFmtId="0" fontId="2" fillId="10" borderId="49" xfId="0" applyFont="1" applyFill="1" applyBorder="1" applyAlignment="1">
      <alignment horizontal="center" vertical="center"/>
    </xf>
    <xf numFmtId="166" fontId="2" fillId="11" borderId="55" xfId="0" applyNumberFormat="1" applyFont="1" applyFill="1" applyBorder="1" applyAlignment="1" applyProtection="1">
      <alignment horizontal="right"/>
      <protection locked="0"/>
    </xf>
    <xf numFmtId="166" fontId="2" fillId="11" borderId="28" xfId="0" applyNumberFormat="1" applyFont="1" applyFill="1" applyBorder="1" applyAlignment="1" applyProtection="1">
      <alignment horizontal="right"/>
      <protection locked="0"/>
    </xf>
    <xf numFmtId="166" fontId="2" fillId="11" borderId="34" xfId="0" applyNumberFormat="1" applyFont="1" applyFill="1" applyBorder="1" applyAlignment="1" applyProtection="1">
      <alignment horizontal="right"/>
      <protection locked="0"/>
    </xf>
    <xf numFmtId="0" fontId="23" fillId="19" borderId="0" xfId="0" applyFont="1" applyFill="1" applyBorder="1" applyAlignment="1">
      <alignment horizontal="left"/>
    </xf>
    <xf numFmtId="0" fontId="2" fillId="11" borderId="59" xfId="0" applyFont="1" applyFill="1" applyBorder="1" applyAlignment="1" applyProtection="1">
      <alignment horizontal="left"/>
      <protection locked="0"/>
    </xf>
    <xf numFmtId="0" fontId="2" fillId="11" borderId="53" xfId="0" applyFont="1" applyFill="1" applyBorder="1" applyAlignment="1" applyProtection="1">
      <alignment horizontal="left"/>
      <protection locked="0"/>
    </xf>
    <xf numFmtId="0" fontId="2" fillId="11" borderId="1" xfId="0" applyFont="1" applyFill="1" applyBorder="1" applyAlignment="1" applyProtection="1">
      <alignment horizontal="left"/>
      <protection locked="0"/>
    </xf>
    <xf numFmtId="0" fontId="2" fillId="11" borderId="4" xfId="0" applyFont="1" applyFill="1" applyBorder="1" applyAlignment="1" applyProtection="1">
      <alignment horizontal="left"/>
      <protection locked="0"/>
    </xf>
    <xf numFmtId="0" fontId="2" fillId="11" borderId="10" xfId="0" applyFont="1" applyFill="1" applyBorder="1" applyAlignment="1" applyProtection="1">
      <alignment horizontal="left"/>
      <protection locked="0"/>
    </xf>
    <xf numFmtId="0" fontId="2" fillId="11" borderId="11" xfId="0" applyFont="1" applyFill="1" applyBorder="1" applyAlignment="1" applyProtection="1">
      <alignment horizontal="left"/>
      <protection locked="0"/>
    </xf>
    <xf numFmtId="0" fontId="2" fillId="10" borderId="58" xfId="0" applyFont="1" applyFill="1" applyBorder="1" applyAlignment="1">
      <alignment horizontal="center" vertical="center" wrapText="1"/>
    </xf>
    <xf numFmtId="0" fontId="23" fillId="19" borderId="5" xfId="0" applyFont="1" applyFill="1" applyBorder="1" applyAlignment="1">
      <alignment horizontal="left"/>
    </xf>
    <xf numFmtId="0" fontId="19" fillId="2" borderId="43" xfId="0" applyFont="1" applyFill="1" applyBorder="1" applyAlignment="1">
      <alignment horizontal="left" vertical="center"/>
    </xf>
    <xf numFmtId="0" fontId="8" fillId="2" borderId="44" xfId="0" applyFont="1" applyFill="1" applyBorder="1" applyAlignment="1">
      <alignment horizontal="left" vertical="center"/>
    </xf>
    <xf numFmtId="0" fontId="2" fillId="2" borderId="15" xfId="0" applyNumberFormat="1" applyFont="1" applyFill="1" applyBorder="1" applyAlignment="1">
      <alignment horizontal="center" vertical="center" wrapText="1"/>
    </xf>
    <xf numFmtId="0" fontId="2" fillId="2" borderId="16" xfId="0" applyNumberFormat="1" applyFont="1" applyFill="1" applyBorder="1" applyAlignment="1">
      <alignment horizontal="center" vertical="center" wrapText="1"/>
    </xf>
    <xf numFmtId="0" fontId="2" fillId="2" borderId="66" xfId="0" applyNumberFormat="1" applyFont="1" applyFill="1" applyBorder="1" applyAlignment="1">
      <alignment horizontal="center" vertical="center" wrapText="1"/>
    </xf>
    <xf numFmtId="1" fontId="23" fillId="19" borderId="0" xfId="0" applyNumberFormat="1" applyFont="1" applyFill="1" applyBorder="1" applyAlignment="1">
      <alignment horizontal="center"/>
    </xf>
    <xf numFmtId="0" fontId="2" fillId="2" borderId="6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74" xfId="0" applyFont="1" applyFill="1" applyBorder="1" applyAlignment="1">
      <alignment horizontal="center" vertical="center" wrapText="1"/>
    </xf>
    <xf numFmtId="0" fontId="2" fillId="2" borderId="48" xfId="0" applyNumberFormat="1" applyFont="1" applyFill="1" applyBorder="1" applyAlignment="1">
      <alignment horizontal="center" vertical="center" wrapText="1"/>
    </xf>
    <xf numFmtId="0" fontId="2" fillId="2" borderId="50" xfId="0" applyNumberFormat="1" applyFont="1" applyFill="1" applyBorder="1" applyAlignment="1">
      <alignment horizontal="center" vertical="center" wrapText="1"/>
    </xf>
    <xf numFmtId="0" fontId="2" fillId="2" borderId="18" xfId="0" applyNumberFormat="1"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6" borderId="65" xfId="0" applyFont="1" applyFill="1" applyBorder="1" applyAlignment="1" applyProtection="1">
      <alignment horizontal="left"/>
      <protection locked="0"/>
    </xf>
    <xf numFmtId="0" fontId="2" fillId="6" borderId="46" xfId="0" applyFont="1" applyFill="1" applyBorder="1" applyAlignment="1" applyProtection="1">
      <alignment horizontal="left"/>
      <protection locked="0"/>
    </xf>
    <xf numFmtId="0" fontId="20" fillId="19" borderId="0" xfId="0" applyFont="1" applyFill="1" applyBorder="1" applyAlignment="1">
      <alignment horizontal="left"/>
    </xf>
    <xf numFmtId="0" fontId="2" fillId="6" borderId="69" xfId="0" applyFont="1" applyFill="1" applyBorder="1" applyAlignment="1" applyProtection="1">
      <alignment horizontal="left"/>
      <protection locked="0"/>
    </xf>
    <xf numFmtId="0" fontId="2" fillId="6" borderId="57" xfId="0" applyFont="1" applyFill="1" applyBorder="1" applyAlignment="1" applyProtection="1">
      <alignment horizontal="left"/>
      <protection locked="0"/>
    </xf>
    <xf numFmtId="0" fontId="19" fillId="2" borderId="48" xfId="0" applyFont="1" applyFill="1" applyBorder="1" applyAlignment="1">
      <alignment horizontal="center" vertical="center" wrapText="1"/>
    </xf>
    <xf numFmtId="0" fontId="19" fillId="2" borderId="38" xfId="0" applyFont="1" applyFill="1" applyBorder="1" applyAlignment="1">
      <alignment horizontal="center" vertical="center" wrapText="1"/>
    </xf>
    <xf numFmtId="0" fontId="2" fillId="2" borderId="64" xfId="0" applyNumberFormat="1" applyFont="1" applyFill="1" applyBorder="1" applyAlignment="1">
      <alignment horizontal="center" vertical="center" wrapText="1"/>
    </xf>
    <xf numFmtId="0" fontId="2" fillId="2" borderId="75" xfId="0" applyNumberFormat="1" applyFont="1" applyFill="1" applyBorder="1" applyAlignment="1">
      <alignment horizontal="center" vertical="center" wrapText="1"/>
    </xf>
    <xf numFmtId="0" fontId="23" fillId="0" borderId="0" xfId="0" applyFont="1" applyBorder="1" applyAlignment="1">
      <alignment horizontal="left" vertical="center"/>
    </xf>
    <xf numFmtId="0" fontId="4" fillId="10" borderId="20" xfId="0" applyFont="1" applyFill="1" applyBorder="1" applyAlignment="1">
      <alignment horizontal="center" vertical="center" wrapText="1"/>
    </xf>
    <xf numFmtId="0" fontId="4" fillId="10" borderId="22" xfId="0" applyFont="1" applyFill="1" applyBorder="1" applyAlignment="1">
      <alignment horizontal="center" vertical="center" wrapText="1"/>
    </xf>
    <xf numFmtId="0" fontId="4" fillId="10" borderId="55" xfId="0" applyFont="1" applyFill="1" applyBorder="1" applyAlignment="1">
      <alignment horizontal="center" vertical="center" wrapText="1"/>
    </xf>
    <xf numFmtId="0" fontId="4" fillId="10" borderId="28" xfId="0" applyFont="1" applyFill="1" applyBorder="1" applyAlignment="1">
      <alignment horizontal="center" vertical="center" wrapText="1"/>
    </xf>
    <xf numFmtId="0" fontId="4" fillId="10" borderId="34" xfId="0" applyFont="1" applyFill="1" applyBorder="1" applyAlignment="1">
      <alignment horizontal="center" vertical="center" wrapText="1"/>
    </xf>
    <xf numFmtId="0" fontId="4" fillId="10" borderId="19" xfId="0" applyFont="1" applyFill="1" applyBorder="1" applyAlignment="1">
      <alignment horizontal="center" vertical="center" wrapText="1"/>
    </xf>
    <xf numFmtId="0" fontId="4" fillId="10" borderId="33" xfId="0" applyFont="1" applyFill="1" applyBorder="1" applyAlignment="1">
      <alignment horizontal="center" vertical="center" wrapText="1"/>
    </xf>
    <xf numFmtId="166" fontId="14" fillId="10" borderId="1" xfId="0" applyNumberFormat="1" applyFont="1" applyFill="1" applyBorder="1" applyAlignment="1">
      <alignment horizontal="center" vertical="center"/>
    </xf>
    <xf numFmtId="166" fontId="14" fillId="10" borderId="0" xfId="0" applyNumberFormat="1" applyFont="1" applyFill="1" applyBorder="1" applyAlignment="1">
      <alignment horizontal="center" vertical="center"/>
    </xf>
    <xf numFmtId="166" fontId="14" fillId="10" borderId="4" xfId="0" applyNumberFormat="1" applyFont="1" applyFill="1" applyBorder="1" applyAlignment="1">
      <alignment horizontal="center" vertical="center"/>
    </xf>
    <xf numFmtId="166" fontId="14" fillId="10" borderId="61" xfId="0" applyNumberFormat="1" applyFont="1" applyFill="1" applyBorder="1" applyAlignment="1">
      <alignment horizontal="center" vertical="center"/>
    </xf>
    <xf numFmtId="166" fontId="14" fillId="10" borderId="26" xfId="0" applyNumberFormat="1" applyFont="1" applyFill="1" applyBorder="1" applyAlignment="1">
      <alignment horizontal="center" vertical="center"/>
    </xf>
    <xf numFmtId="166" fontId="14" fillId="10" borderId="45" xfId="0" applyNumberFormat="1" applyFont="1" applyFill="1" applyBorder="1" applyAlignment="1">
      <alignment horizontal="center" vertical="center"/>
    </xf>
    <xf numFmtId="166" fontId="14" fillId="10" borderId="65" xfId="0" applyNumberFormat="1" applyFont="1" applyFill="1" applyBorder="1" applyAlignment="1">
      <alignment horizontal="center" vertical="center"/>
    </xf>
    <xf numFmtId="166" fontId="14" fillId="10" borderId="29" xfId="0" applyNumberFormat="1" applyFont="1" applyFill="1" applyBorder="1" applyAlignment="1">
      <alignment horizontal="center" vertical="center"/>
    </xf>
    <xf numFmtId="166" fontId="14" fillId="10" borderId="46" xfId="0" applyNumberFormat="1" applyFont="1" applyFill="1" applyBorder="1" applyAlignment="1">
      <alignment horizontal="center" vertical="center"/>
    </xf>
    <xf numFmtId="166" fontId="14" fillId="10" borderId="59" xfId="0" applyNumberFormat="1" applyFont="1" applyFill="1" applyBorder="1" applyAlignment="1">
      <alignment horizontal="center" vertical="center"/>
    </xf>
    <xf numFmtId="166" fontId="14" fillId="10" borderId="72" xfId="0" applyNumberFormat="1" applyFont="1" applyFill="1" applyBorder="1" applyAlignment="1">
      <alignment horizontal="center" vertical="center"/>
    </xf>
    <xf numFmtId="166" fontId="14" fillId="10" borderId="53" xfId="0" applyNumberFormat="1" applyFont="1" applyFill="1" applyBorder="1" applyAlignment="1">
      <alignment horizontal="center" vertical="center"/>
    </xf>
    <xf numFmtId="166" fontId="14" fillId="10" borderId="10" xfId="0" applyNumberFormat="1" applyFont="1" applyFill="1" applyBorder="1" applyAlignment="1">
      <alignment horizontal="center" vertical="center"/>
    </xf>
    <xf numFmtId="166" fontId="14" fillId="10" borderId="5" xfId="0" applyNumberFormat="1" applyFont="1" applyFill="1" applyBorder="1" applyAlignment="1">
      <alignment horizontal="center" vertical="center"/>
    </xf>
    <xf numFmtId="166" fontId="14" fillId="10" borderId="11" xfId="0" applyNumberFormat="1" applyFont="1" applyFill="1" applyBorder="1" applyAlignment="1">
      <alignment horizontal="center" vertical="center"/>
    </xf>
    <xf numFmtId="2" fontId="14" fillId="10" borderId="1" xfId="0" applyNumberFormat="1" applyFont="1" applyFill="1" applyBorder="1" applyAlignment="1">
      <alignment horizontal="center" vertical="center"/>
    </xf>
    <xf numFmtId="2" fontId="14" fillId="10" borderId="0" xfId="0" applyNumberFormat="1" applyFont="1" applyFill="1" applyBorder="1" applyAlignment="1">
      <alignment horizontal="center" vertical="center"/>
    </xf>
    <xf numFmtId="2" fontId="14" fillId="10" borderId="4" xfId="0" applyNumberFormat="1" applyFont="1" applyFill="1" applyBorder="1" applyAlignment="1">
      <alignment horizontal="center" vertical="center"/>
    </xf>
    <xf numFmtId="1" fontId="1" fillId="0" borderId="0" xfId="0" applyNumberFormat="1" applyFont="1" applyAlignment="1">
      <alignment horizontal="center" vertical="center"/>
    </xf>
    <xf numFmtId="0" fontId="1" fillId="0" borderId="0" xfId="0" applyFont="1" applyAlignment="1">
      <alignment horizontal="center" vertical="center"/>
    </xf>
    <xf numFmtId="164" fontId="14" fillId="10" borderId="1" xfId="0" applyNumberFormat="1" applyFont="1" applyFill="1" applyBorder="1" applyAlignment="1">
      <alignment horizontal="center" vertical="center"/>
    </xf>
    <xf numFmtId="164" fontId="14" fillId="10" borderId="0" xfId="0" applyNumberFormat="1" applyFont="1" applyFill="1" applyBorder="1" applyAlignment="1">
      <alignment horizontal="center" vertical="center"/>
    </xf>
    <xf numFmtId="164" fontId="14" fillId="10" borderId="4" xfId="0" applyNumberFormat="1" applyFont="1" applyFill="1" applyBorder="1" applyAlignment="1">
      <alignment horizontal="center" vertical="center"/>
    </xf>
    <xf numFmtId="164" fontId="14" fillId="10" borderId="61" xfId="0" applyNumberFormat="1" applyFont="1" applyFill="1" applyBorder="1" applyAlignment="1">
      <alignment horizontal="center" vertical="center"/>
    </xf>
    <xf numFmtId="164" fontId="14" fillId="10" borderId="26" xfId="0" applyNumberFormat="1" applyFont="1" applyFill="1" applyBorder="1" applyAlignment="1">
      <alignment horizontal="center" vertical="center"/>
    </xf>
    <xf numFmtId="164" fontId="14" fillId="10" borderId="45" xfId="0" applyNumberFormat="1" applyFont="1" applyFill="1" applyBorder="1" applyAlignment="1">
      <alignment horizontal="center" vertical="center"/>
    </xf>
    <xf numFmtId="0" fontId="19" fillId="2" borderId="6" xfId="0" applyNumberFormat="1" applyFont="1" applyFill="1" applyBorder="1" applyAlignment="1">
      <alignment horizontal="center" vertical="center" wrapText="1"/>
    </xf>
    <xf numFmtId="0" fontId="19" fillId="2" borderId="7" xfId="0" applyNumberFormat="1" applyFont="1" applyFill="1" applyBorder="1" applyAlignment="1">
      <alignment horizontal="center" vertical="center" wrapText="1"/>
    </xf>
    <xf numFmtId="0" fontId="19" fillId="2" borderId="9" xfId="0" applyNumberFormat="1" applyFont="1" applyFill="1" applyBorder="1" applyAlignment="1">
      <alignment horizontal="center" vertical="center" wrapText="1"/>
    </xf>
    <xf numFmtId="164" fontId="14" fillId="10" borderId="43" xfId="0" applyNumberFormat="1" applyFont="1" applyFill="1" applyBorder="1" applyAlignment="1">
      <alignment horizontal="center" vertical="center"/>
    </xf>
    <xf numFmtId="164" fontId="14" fillId="10" borderId="25" xfId="0" applyNumberFormat="1" applyFont="1" applyFill="1" applyBorder="1" applyAlignment="1">
      <alignment horizontal="center" vertical="center"/>
    </xf>
    <xf numFmtId="164" fontId="14" fillId="10" borderId="44" xfId="0" applyNumberFormat="1" applyFont="1" applyFill="1" applyBorder="1" applyAlignment="1">
      <alignment horizontal="center" vertical="center"/>
    </xf>
    <xf numFmtId="0" fontId="21" fillId="19" borderId="51" xfId="0" applyFont="1" applyFill="1" applyBorder="1" applyAlignment="1">
      <alignment horizontal="center"/>
    </xf>
    <xf numFmtId="0" fontId="21" fillId="19" borderId="29" xfId="0" applyFont="1" applyFill="1" applyBorder="1" applyAlignment="1">
      <alignment horizontal="center"/>
    </xf>
    <xf numFmtId="0" fontId="21" fillId="19" borderId="30" xfId="0" applyFont="1" applyFill="1" applyBorder="1" applyAlignment="1">
      <alignment horizontal="center"/>
    </xf>
    <xf numFmtId="0" fontId="21" fillId="19" borderId="60" xfId="0" applyFont="1" applyFill="1" applyBorder="1" applyAlignment="1">
      <alignment horizontal="center" vertical="center"/>
    </xf>
    <xf numFmtId="0" fontId="21" fillId="19" borderId="42" xfId="0" applyFont="1" applyFill="1" applyBorder="1" applyAlignment="1">
      <alignment horizontal="center" vertical="center"/>
    </xf>
    <xf numFmtId="0" fontId="21" fillId="19" borderId="62" xfId="0" applyFont="1" applyFill="1" applyBorder="1" applyAlignment="1">
      <alignment horizontal="center" vertical="center"/>
    </xf>
    <xf numFmtId="0" fontId="21" fillId="19" borderId="40" xfId="0" applyFont="1" applyFill="1" applyBorder="1" applyAlignment="1">
      <alignment horizontal="center" vertical="center"/>
    </xf>
    <xf numFmtId="0" fontId="21" fillId="19" borderId="34" xfId="0" applyFont="1" applyFill="1" applyBorder="1" applyAlignment="1">
      <alignment horizontal="center" vertical="center"/>
    </xf>
    <xf numFmtId="0" fontId="21" fillId="19" borderId="39" xfId="0" applyFont="1" applyFill="1" applyBorder="1" applyAlignment="1">
      <alignment horizontal="center" vertical="center"/>
    </xf>
    <xf numFmtId="0" fontId="21" fillId="19" borderId="60" xfId="0" applyFont="1" applyFill="1" applyBorder="1" applyAlignment="1">
      <alignment horizontal="center"/>
    </xf>
    <xf numFmtId="0" fontId="21" fillId="19" borderId="42" xfId="0" applyFont="1" applyFill="1" applyBorder="1" applyAlignment="1">
      <alignment horizontal="center"/>
    </xf>
    <xf numFmtId="0" fontId="21" fillId="8" borderId="60" xfId="0" applyFont="1" applyFill="1" applyBorder="1" applyAlignment="1">
      <alignment horizontal="center" vertical="center"/>
    </xf>
    <xf numFmtId="0" fontId="21" fillId="8" borderId="42" xfId="0" applyFont="1" applyFill="1" applyBorder="1" applyAlignment="1">
      <alignment horizontal="center" vertical="center"/>
    </xf>
    <xf numFmtId="0" fontId="21" fillId="8" borderId="62" xfId="0" applyFont="1" applyFill="1" applyBorder="1" applyAlignment="1">
      <alignment horizontal="center" vertical="center"/>
    </xf>
    <xf numFmtId="0" fontId="21" fillId="8" borderId="40" xfId="0" applyFont="1" applyFill="1" applyBorder="1" applyAlignment="1">
      <alignment horizontal="center" vertical="center"/>
    </xf>
    <xf numFmtId="0" fontId="1" fillId="8" borderId="34" xfId="0" applyFont="1" applyFill="1" applyBorder="1" applyAlignment="1">
      <alignment horizontal="center" vertical="center"/>
    </xf>
    <xf numFmtId="0" fontId="1" fillId="8" borderId="39" xfId="0" applyFont="1" applyFill="1" applyBorder="1" applyAlignment="1">
      <alignment horizontal="center" vertical="center"/>
    </xf>
    <xf numFmtId="0" fontId="21" fillId="19" borderId="28" xfId="0" applyFont="1" applyFill="1" applyBorder="1" applyAlignment="1">
      <alignment horizontal="center"/>
    </xf>
    <xf numFmtId="0" fontId="21" fillId="5" borderId="0" xfId="0" applyFont="1" applyFill="1" applyBorder="1" applyAlignment="1">
      <alignment horizontal="center" vertical="center" wrapText="1"/>
    </xf>
    <xf numFmtId="0" fontId="21" fillId="5" borderId="0" xfId="0" applyFont="1" applyFill="1" applyBorder="1" applyAlignment="1">
      <alignment horizontal="center"/>
    </xf>
    <xf numFmtId="0" fontId="1" fillId="8" borderId="2" xfId="0" applyFont="1" applyFill="1" applyBorder="1" applyAlignment="1">
      <alignment horizontal="center" vertical="center"/>
    </xf>
  </cellXfs>
  <cellStyles count="3">
    <cellStyle name="Link" xfId="1" builtinId="8"/>
    <cellStyle name="Standard" xfId="0" builtinId="0"/>
    <cellStyle name="Standard 2" xfId="2"/>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ill>
        <patternFill>
          <bgColor theme="9" tint="0.59996337778862885"/>
        </patternFill>
      </fill>
    </dxf>
    <dxf>
      <numFmt numFmtId="166" formatCode="#,##0.0"/>
      <fill>
        <patternFill>
          <bgColor theme="9" tint="0.39994506668294322"/>
        </patternFill>
      </fill>
    </dxf>
    <dxf>
      <numFmt numFmtId="166" formatCode="#,##0.0"/>
      <fill>
        <patternFill>
          <bgColor theme="9" tint="0.39994506668294322"/>
        </patternFill>
      </fill>
    </dxf>
    <dxf>
      <font>
        <condense val="0"/>
        <extend val="0"/>
        <color rgb="FF9C0006"/>
      </font>
      <fill>
        <patternFill>
          <bgColor rgb="FFFFC7CE"/>
        </patternFill>
      </fill>
    </dxf>
  </dxfs>
  <tableStyles count="0" defaultTableStyle="TableStyleMedium9" defaultPivotStyle="PivotStyleLight16"/>
  <colors>
    <mruColors>
      <color rgb="FFFFFF99"/>
      <color rgb="FFCCFFFF"/>
      <color rgb="FFFFCC99"/>
      <color rgb="FFCCFFCC"/>
      <color rgb="FFCCFF99"/>
      <color rgb="FFFF3300"/>
      <color rgb="FFFFFFCC"/>
      <color rgb="FFFFCC66"/>
      <color rgb="FFFF9933"/>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9</xdr:col>
      <xdr:colOff>1238250</xdr:colOff>
      <xdr:row>1</xdr:row>
      <xdr:rowOff>28575</xdr:rowOff>
    </xdr:from>
    <xdr:to>
      <xdr:col>9</xdr:col>
      <xdr:colOff>1609725</xdr:colOff>
      <xdr:row>3</xdr:row>
      <xdr:rowOff>0</xdr:rowOff>
    </xdr:to>
    <xdr:pic>
      <xdr:nvPicPr>
        <xdr:cNvPr id="1848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5915025" y="190500"/>
          <a:ext cx="371475" cy="371475"/>
        </a:xfrm>
        <a:prstGeom prst="rect">
          <a:avLst/>
        </a:prstGeom>
        <a:noFill/>
        <a:ln w="9525">
          <a:noFill/>
          <a:miter lim="800000"/>
          <a:headEnd/>
          <a:tailEnd/>
        </a:ln>
      </xdr:spPr>
    </xdr:pic>
    <xdr:clientData/>
  </xdr:twoCellAnchor>
  <xdr:twoCellAnchor>
    <xdr:from>
      <xdr:col>9</xdr:col>
      <xdr:colOff>1238250</xdr:colOff>
      <xdr:row>1</xdr:row>
      <xdr:rowOff>28575</xdr:rowOff>
    </xdr:from>
    <xdr:to>
      <xdr:col>9</xdr:col>
      <xdr:colOff>1609725</xdr:colOff>
      <xdr:row>3</xdr:row>
      <xdr:rowOff>0</xdr:rowOff>
    </xdr:to>
    <xdr:pic>
      <xdr:nvPicPr>
        <xdr:cNvPr id="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5915025" y="190500"/>
          <a:ext cx="371475" cy="3714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314325</xdr:colOff>
      <xdr:row>1</xdr:row>
      <xdr:rowOff>28575</xdr:rowOff>
    </xdr:from>
    <xdr:to>
      <xdr:col>7</xdr:col>
      <xdr:colOff>685800</xdr:colOff>
      <xdr:row>3</xdr:row>
      <xdr:rowOff>38100</xdr:rowOff>
    </xdr:to>
    <xdr:pic>
      <xdr:nvPicPr>
        <xdr:cNvPr id="19510"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5095875" y="352425"/>
          <a:ext cx="371475" cy="3714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3202998</xdr:colOff>
      <xdr:row>9</xdr:row>
      <xdr:rowOff>148072</xdr:rowOff>
    </xdr:from>
    <xdr:to>
      <xdr:col>2</xdr:col>
      <xdr:colOff>4146839</xdr:colOff>
      <xdr:row>13</xdr:row>
      <xdr:rowOff>75560</xdr:rowOff>
    </xdr:to>
    <xdr:pic>
      <xdr:nvPicPr>
        <xdr:cNvPr id="18439" name="Picture 7"/>
        <xdr:cNvPicPr>
          <a:picLocks noChangeAspect="1" noChangeArrowheads="1"/>
        </xdr:cNvPicPr>
      </xdr:nvPicPr>
      <xdr:blipFill>
        <a:blip xmlns:r="http://schemas.openxmlformats.org/officeDocument/2006/relationships" r:embed="rId1" cstate="print"/>
        <a:srcRect/>
        <a:stretch>
          <a:fillRect/>
        </a:stretch>
      </xdr:blipFill>
      <xdr:spPr bwMode="auto">
        <a:xfrm>
          <a:off x="3860223" y="1805422"/>
          <a:ext cx="943841" cy="575188"/>
        </a:xfrm>
        <a:prstGeom prst="rect">
          <a:avLst/>
        </a:prstGeom>
        <a:noFill/>
        <a:ln w="1">
          <a:noFill/>
          <a:miter lim="800000"/>
          <a:headEnd/>
          <a:tailEnd type="none" w="med" len="med"/>
        </a:ln>
        <a:effectLst/>
      </xdr:spPr>
    </xdr:pic>
    <xdr:clientData/>
  </xdr:twoCellAnchor>
  <xdr:twoCellAnchor editAs="oneCell">
    <xdr:from>
      <xdr:col>2</xdr:col>
      <xdr:colOff>3183082</xdr:colOff>
      <xdr:row>4</xdr:row>
      <xdr:rowOff>32038</xdr:rowOff>
    </xdr:from>
    <xdr:to>
      <xdr:col>2</xdr:col>
      <xdr:colOff>4138179</xdr:colOff>
      <xdr:row>7</xdr:row>
      <xdr:rowOff>92650</xdr:rowOff>
    </xdr:to>
    <xdr:pic>
      <xdr:nvPicPr>
        <xdr:cNvPr id="18441" name="Picture 9"/>
        <xdr:cNvPicPr>
          <a:picLocks noChangeAspect="1" noChangeArrowheads="1"/>
        </xdr:cNvPicPr>
      </xdr:nvPicPr>
      <xdr:blipFill>
        <a:blip xmlns:r="http://schemas.openxmlformats.org/officeDocument/2006/relationships" r:embed="rId2" cstate="print"/>
        <a:srcRect/>
        <a:stretch>
          <a:fillRect/>
        </a:stretch>
      </xdr:blipFill>
      <xdr:spPr bwMode="auto">
        <a:xfrm>
          <a:off x="3840307" y="879763"/>
          <a:ext cx="955097" cy="546387"/>
        </a:xfrm>
        <a:prstGeom prst="rect">
          <a:avLst/>
        </a:prstGeom>
        <a:noFill/>
        <a:ln w="1">
          <a:noFill/>
          <a:miter lim="800000"/>
          <a:headEnd/>
          <a:tailEnd type="none" w="med" len="med"/>
        </a:ln>
        <a:effec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161925</xdr:colOff>
      <xdr:row>21</xdr:row>
      <xdr:rowOff>34290</xdr:rowOff>
    </xdr:from>
    <xdr:to>
      <xdr:col>21</xdr:col>
      <xdr:colOff>280035</xdr:colOff>
      <xdr:row>34</xdr:row>
      <xdr:rowOff>137160</xdr:rowOff>
    </xdr:to>
    <xdr:sp macro="" textlink="">
      <xdr:nvSpPr>
        <xdr:cNvPr id="2" name="Textfeld 1"/>
        <xdr:cNvSpPr txBox="1"/>
      </xdr:nvSpPr>
      <xdr:spPr>
        <a:xfrm>
          <a:off x="10471785" y="4705350"/>
          <a:ext cx="3356610" cy="22669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sz="1100" b="1">
              <a:solidFill>
                <a:srgbClr val="FF0000"/>
              </a:solidFill>
            </a:rPr>
            <a:t>Bitte übertragen Sie die errechneten Werte:</a:t>
          </a:r>
        </a:p>
        <a:p>
          <a:r>
            <a:rPr lang="de-DE" sz="1100" b="1">
              <a:solidFill>
                <a:srgbClr val="FF0000"/>
              </a:solidFill>
            </a:rPr>
            <a:t>- 'mittlerer Tierbesatz pro Jahr'</a:t>
          </a:r>
        </a:p>
        <a:p>
          <a:endParaRPr lang="de-DE" sz="1100" b="1">
            <a:solidFill>
              <a:srgbClr val="FF0000"/>
            </a:solidFill>
          </a:endParaRPr>
        </a:p>
        <a:p>
          <a:r>
            <a:rPr lang="de-DE" sz="1100" b="1">
              <a:solidFill>
                <a:srgbClr val="FF0000"/>
              </a:solidFill>
            </a:rPr>
            <a:t>per Hand </a:t>
          </a:r>
          <a:r>
            <a:rPr lang="de-DE" sz="1100" b="1" baseline="0">
              <a:solidFill>
                <a:srgbClr val="FF0000"/>
              </a:solidFill>
            </a:rPr>
            <a:t>in das Tabellenblatt</a:t>
          </a:r>
        </a:p>
        <a:p>
          <a:r>
            <a:rPr lang="de-DE" sz="1100" b="1" baseline="0">
              <a:solidFill>
                <a:srgbClr val="FF0000"/>
              </a:solidFill>
            </a:rPr>
            <a:t>"Anlage - Stickstoff" </a:t>
          </a:r>
        </a:p>
        <a:p>
          <a:endParaRPr lang="de-DE" sz="1100" b="1" baseline="0">
            <a:solidFill>
              <a:srgbClr val="FF0000"/>
            </a:solidFill>
          </a:endParaRPr>
        </a:p>
        <a:p>
          <a:r>
            <a:rPr lang="de-DE" sz="1100" b="1" baseline="0">
              <a:solidFill>
                <a:srgbClr val="FF0000"/>
              </a:solidFill>
            </a:rPr>
            <a:t>in die Spalte:</a:t>
          </a:r>
        </a:p>
        <a:p>
          <a:r>
            <a:rPr lang="de-DE" sz="1100" b="1">
              <a:solidFill>
                <a:srgbClr val="FF0000"/>
              </a:solidFill>
            </a:rPr>
            <a:t>"Tierbestand Plätze auf Gülle" bzw.</a:t>
          </a:r>
        </a:p>
        <a:p>
          <a:pPr marL="0" marR="0" indent="0" defTabSz="914400" eaLnBrk="1" fontAlgn="auto" latinLnBrk="0" hangingPunct="1">
            <a:lnSpc>
              <a:spcPct val="100000"/>
            </a:lnSpc>
            <a:spcBef>
              <a:spcPts val="0"/>
            </a:spcBef>
            <a:spcAft>
              <a:spcPts val="0"/>
            </a:spcAft>
            <a:buClrTx/>
            <a:buSzTx/>
            <a:buFontTx/>
            <a:buNone/>
            <a:tabLst/>
            <a:defRPr/>
          </a:pPr>
          <a:r>
            <a:rPr lang="de-DE" sz="1100" b="1">
              <a:solidFill>
                <a:srgbClr val="FF0000"/>
              </a:solidFill>
              <a:latin typeface="+mn-lt"/>
              <a:ea typeface="+mn-ea"/>
              <a:cs typeface="+mn-cs"/>
            </a:rPr>
            <a:t>"Tierbestand Plätze auf Stalldung" </a:t>
          </a:r>
          <a:endParaRPr lang="de-DE">
            <a:solidFill>
              <a:srgbClr val="FF0000"/>
            </a:solidFill>
          </a:endParaRPr>
        </a:p>
        <a:p>
          <a:endParaRPr lang="de-DE" sz="1100" b="1">
            <a:solidFill>
              <a:srgbClr val="FF0000"/>
            </a:solidFill>
          </a:endParaRPr>
        </a:p>
      </xdr:txBody>
    </xdr:sp>
    <xdr:clientData/>
  </xdr:twoCellAnchor>
  <xdr:twoCellAnchor>
    <xdr:from>
      <xdr:col>14</xdr:col>
      <xdr:colOff>152400</xdr:colOff>
      <xdr:row>13</xdr:row>
      <xdr:rowOff>66675</xdr:rowOff>
    </xdr:from>
    <xdr:to>
      <xdr:col>23</xdr:col>
      <xdr:colOff>361950</xdr:colOff>
      <xdr:row>21</xdr:row>
      <xdr:rowOff>47625</xdr:rowOff>
    </xdr:to>
    <xdr:cxnSp macro="">
      <xdr:nvCxnSpPr>
        <xdr:cNvPr id="4" name="Gerade Verbindung mit Pfeil 3"/>
        <xdr:cNvCxnSpPr/>
      </xdr:nvCxnSpPr>
      <xdr:spPr bwMode="auto">
        <a:xfrm flipV="1">
          <a:off x="10810875" y="2486025"/>
          <a:ext cx="3352800" cy="1428750"/>
        </a:xfrm>
        <a:prstGeom prst="straightConnector1">
          <a:avLst/>
        </a:prstGeom>
        <a:solidFill>
          <a:srgbClr val="FFFFFF"/>
        </a:solidFill>
        <a:ln w="9525" cap="flat" cmpd="sng" algn="ctr">
          <a:solidFill>
            <a:srgbClr val="000000"/>
          </a:solidFill>
          <a:prstDash val="solid"/>
          <a:round/>
          <a:headEnd type="none" w="med" len="med"/>
          <a:tailEnd type="arrow"/>
        </a:ln>
        <a:effectLst/>
      </xdr:spPr>
    </xdr:cxnSp>
    <xdr:clientData/>
  </xdr:twoCellAnchor>
  <xdr:twoCellAnchor>
    <xdr:from>
      <xdr:col>14</xdr:col>
      <xdr:colOff>161925</xdr:colOff>
      <xdr:row>13</xdr:row>
      <xdr:rowOff>95250</xdr:rowOff>
    </xdr:from>
    <xdr:to>
      <xdr:col>27</xdr:col>
      <xdr:colOff>419100</xdr:colOff>
      <xdr:row>21</xdr:row>
      <xdr:rowOff>47626</xdr:rowOff>
    </xdr:to>
    <xdr:cxnSp macro="">
      <xdr:nvCxnSpPr>
        <xdr:cNvPr id="6" name="Gerade Verbindung mit Pfeil 5"/>
        <xdr:cNvCxnSpPr/>
      </xdr:nvCxnSpPr>
      <xdr:spPr bwMode="auto">
        <a:xfrm flipV="1">
          <a:off x="10820400" y="2514600"/>
          <a:ext cx="6829425" cy="1400176"/>
        </a:xfrm>
        <a:prstGeom prst="straightConnector1">
          <a:avLst/>
        </a:prstGeom>
        <a:solidFill>
          <a:srgbClr val="FFFFFF"/>
        </a:solidFill>
        <a:ln w="9525" cap="flat" cmpd="sng" algn="ctr">
          <a:solidFill>
            <a:srgbClr val="000000"/>
          </a:solidFill>
          <a:prstDash val="solid"/>
          <a:round/>
          <a:headEnd type="none" w="med" len="med"/>
          <a:tailEnd type="arrow"/>
        </a:ln>
        <a:effectLst/>
      </xdr:spPr>
    </xdr:cxnSp>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24</xdr:col>
      <xdr:colOff>209436</xdr:colOff>
      <xdr:row>10</xdr:row>
      <xdr:rowOff>31715</xdr:rowOff>
    </xdr:to>
    <xdr:sp macro="" textlink="">
      <xdr:nvSpPr>
        <xdr:cNvPr id="2" name="EsriDoNotEdit"/>
        <xdr:cNvSpPr/>
      </xdr:nvSpPr>
      <xdr:spPr>
        <a:xfrm>
          <a:off x="0" y="0"/>
          <a:ext cx="18497436" cy="1650965"/>
        </a:xfrm>
        <a:prstGeom prst="rect">
          <a:avLst/>
        </a:prstGeom>
        <a:noFill/>
      </xdr:spPr>
      <xdr:txBody>
        <a:bodyPr wrap="none" lIns="91440" tIns="45720" rIns="91440" bIns="45720">
          <a:spAutoFit/>
        </a:bodyPr>
        <a:lstStyle/>
        <a:p>
          <a:pPr algn="ctr"/>
          <a:r>
            <a:rPr lang="de-D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NICHT BEARBEITEN </a:t>
          </a:r>
        </a:p>
        <a:p>
          <a:pPr algn="ctr"/>
          <a:r>
            <a:rPr lang="de-D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 Ist nur für die Verwendung durch Esri vorgesehen</a:t>
          </a:r>
        </a:p>
      </xdr:txBody>
    </xdr:sp>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lms-beratung.de/" TargetMode="External"/><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mustermann@web.d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4"/>
  <sheetViews>
    <sheetView zoomScaleNormal="100" workbookViewId="0">
      <selection activeCell="C14" sqref="C14:J14"/>
    </sheetView>
  </sheetViews>
  <sheetFormatPr baseColWidth="10" defaultRowHeight="12.75" x14ac:dyDescent="0.2"/>
  <cols>
    <col min="1" max="1" width="2.140625" customWidth="1"/>
    <col min="2" max="2" width="2.7109375" customWidth="1"/>
    <col min="5" max="5" width="9" customWidth="1"/>
    <col min="7" max="7" width="4.28515625" customWidth="1"/>
    <col min="9" max="9" width="6.28515625" customWidth="1"/>
    <col min="10" max="10" width="25.5703125" customWidth="1"/>
    <col min="11" max="11" width="2.7109375" customWidth="1"/>
  </cols>
  <sheetData>
    <row r="2" spans="2:11" ht="15.75" customHeight="1" x14ac:dyDescent="0.25">
      <c r="C2" s="563" t="s">
        <v>497</v>
      </c>
      <c r="D2" s="563"/>
      <c r="E2" s="563"/>
      <c r="F2" s="563"/>
      <c r="G2" s="563"/>
      <c r="H2" s="563"/>
      <c r="I2" s="563"/>
      <c r="J2" s="559" t="s">
        <v>496</v>
      </c>
      <c r="K2" s="559"/>
    </row>
    <row r="3" spans="2:11" ht="15.75" customHeight="1" x14ac:dyDescent="0.25">
      <c r="C3" s="563"/>
      <c r="D3" s="563"/>
      <c r="E3" s="563"/>
      <c r="F3" s="563"/>
      <c r="G3" s="563"/>
      <c r="H3" s="563"/>
      <c r="I3" s="563"/>
      <c r="J3" s="560" t="s">
        <v>495</v>
      </c>
      <c r="K3" s="560"/>
    </row>
    <row r="4" spans="2:11" ht="35.25" customHeight="1" thickBot="1" x14ac:dyDescent="0.25">
      <c r="B4" s="41"/>
      <c r="C4" s="564"/>
      <c r="D4" s="564"/>
      <c r="E4" s="564"/>
      <c r="F4" s="564"/>
      <c r="G4" s="564"/>
      <c r="H4" s="564"/>
      <c r="I4" s="564"/>
      <c r="J4" s="41"/>
      <c r="K4" s="41"/>
    </row>
    <row r="5" spans="2:11" x14ac:dyDescent="0.2">
      <c r="C5" s="40"/>
      <c r="D5" s="40"/>
      <c r="E5" s="40"/>
      <c r="F5" s="39"/>
      <c r="G5" s="39"/>
      <c r="H5" s="42"/>
      <c r="I5" s="42"/>
    </row>
    <row r="6" spans="2:11" ht="54" customHeight="1" x14ac:dyDescent="0.2">
      <c r="B6" s="43"/>
      <c r="C6" s="561" t="s">
        <v>498</v>
      </c>
      <c r="D6" s="561"/>
      <c r="E6" s="561"/>
      <c r="F6" s="561"/>
      <c r="G6" s="561"/>
      <c r="H6" s="561"/>
      <c r="I6" s="561"/>
      <c r="J6" s="561"/>
      <c r="K6" s="43"/>
    </row>
    <row r="7" spans="2:11" ht="68.25" customHeight="1" x14ac:dyDescent="0.2">
      <c r="B7" s="43"/>
      <c r="C7" s="558" t="s">
        <v>507</v>
      </c>
      <c r="D7" s="562"/>
      <c r="E7" s="562"/>
      <c r="F7" s="562"/>
      <c r="G7" s="562"/>
      <c r="H7" s="562"/>
      <c r="I7" s="562"/>
      <c r="J7" s="562"/>
      <c r="K7" s="43"/>
    </row>
    <row r="8" spans="2:11" ht="30" customHeight="1" x14ac:dyDescent="0.2">
      <c r="B8" s="43"/>
      <c r="C8" s="558" t="s">
        <v>508</v>
      </c>
      <c r="D8" s="558"/>
      <c r="E8" s="558"/>
      <c r="F8" s="558"/>
      <c r="G8" s="558"/>
      <c r="H8" s="558"/>
      <c r="I8" s="558"/>
      <c r="J8" s="558"/>
      <c r="K8" s="43"/>
    </row>
    <row r="9" spans="2:11" ht="57" customHeight="1" x14ac:dyDescent="0.2">
      <c r="B9" s="43"/>
      <c r="C9" s="558" t="s">
        <v>499</v>
      </c>
      <c r="D9" s="558"/>
      <c r="E9" s="558"/>
      <c r="F9" s="558"/>
      <c r="G9" s="558"/>
      <c r="H9" s="558"/>
      <c r="I9" s="558"/>
      <c r="J9" s="558"/>
      <c r="K9" s="43"/>
    </row>
    <row r="10" spans="2:11" ht="56.25" customHeight="1" x14ac:dyDescent="0.2">
      <c r="B10" s="43"/>
      <c r="C10" s="558" t="s">
        <v>509</v>
      </c>
      <c r="D10" s="558"/>
      <c r="E10" s="558"/>
      <c r="F10" s="558"/>
      <c r="G10" s="558"/>
      <c r="H10" s="558"/>
      <c r="I10" s="558"/>
      <c r="J10" s="558"/>
      <c r="K10" s="43"/>
    </row>
    <row r="11" spans="2:11" ht="53.45" customHeight="1" x14ac:dyDescent="0.2">
      <c r="B11" s="43"/>
      <c r="C11" s="558" t="s">
        <v>510</v>
      </c>
      <c r="D11" s="558"/>
      <c r="E11" s="558"/>
      <c r="F11" s="558"/>
      <c r="G11" s="558"/>
      <c r="H11" s="558"/>
      <c r="I11" s="558"/>
      <c r="J11" s="558"/>
      <c r="K11" s="43"/>
    </row>
    <row r="12" spans="2:11" ht="53.45" customHeight="1" x14ac:dyDescent="0.2">
      <c r="B12" s="43"/>
      <c r="C12" s="565" t="s">
        <v>500</v>
      </c>
      <c r="D12" s="565"/>
      <c r="E12" s="565"/>
      <c r="F12" s="565"/>
      <c r="G12" s="565"/>
      <c r="H12" s="565"/>
      <c r="I12" s="565"/>
      <c r="J12" s="565"/>
      <c r="K12" s="43"/>
    </row>
    <row r="13" spans="2:11" ht="32.25" customHeight="1" x14ac:dyDescent="0.2">
      <c r="B13" s="43"/>
      <c r="C13" s="558" t="s">
        <v>501</v>
      </c>
      <c r="D13" s="558"/>
      <c r="E13" s="558"/>
      <c r="F13" s="558"/>
      <c r="G13" s="558"/>
      <c r="H13" s="558"/>
      <c r="I13" s="558"/>
      <c r="J13" s="558"/>
      <c r="K13" s="43"/>
    </row>
    <row r="14" spans="2:11" ht="129" customHeight="1" x14ac:dyDescent="0.2">
      <c r="B14" s="43"/>
      <c r="C14" s="558" t="s">
        <v>464</v>
      </c>
      <c r="D14" s="558"/>
      <c r="E14" s="558"/>
      <c r="F14" s="558"/>
      <c r="G14" s="558"/>
      <c r="H14" s="558"/>
      <c r="I14" s="558"/>
      <c r="J14" s="558"/>
      <c r="K14" s="43"/>
    </row>
    <row r="15" spans="2:11" ht="21.75" customHeight="1" x14ac:dyDescent="0.2">
      <c r="B15" s="43"/>
      <c r="C15" s="566"/>
      <c r="D15" s="566"/>
      <c r="E15" s="566"/>
      <c r="F15" s="566"/>
      <c r="G15" s="566"/>
      <c r="H15" s="566"/>
      <c r="I15" s="566"/>
      <c r="J15" s="566"/>
      <c r="K15" s="43"/>
    </row>
    <row r="16" spans="2:11" ht="6.6" customHeight="1" thickBot="1" x14ac:dyDescent="0.25">
      <c r="B16" s="43"/>
      <c r="K16" s="43"/>
    </row>
    <row r="17" spans="2:11" ht="14.25" customHeight="1" thickBot="1" x14ac:dyDescent="0.25">
      <c r="B17" s="43"/>
      <c r="C17" s="567" t="s">
        <v>411</v>
      </c>
      <c r="D17" s="568"/>
      <c r="E17" s="568"/>
      <c r="F17" s="576" t="s">
        <v>504</v>
      </c>
      <c r="G17" s="577"/>
      <c r="H17" s="576" t="s">
        <v>502</v>
      </c>
      <c r="I17" s="578"/>
      <c r="J17" s="577"/>
      <c r="K17" s="44"/>
    </row>
    <row r="18" spans="2:11" s="47" customFormat="1" ht="13.5" thickBot="1" x14ac:dyDescent="0.25">
      <c r="B18" s="67"/>
      <c r="C18" s="579" t="s">
        <v>68</v>
      </c>
      <c r="D18" s="580"/>
      <c r="E18" s="580"/>
      <c r="F18" s="414"/>
      <c r="G18" s="77"/>
      <c r="H18" s="581" t="s">
        <v>503</v>
      </c>
      <c r="I18" s="582"/>
      <c r="J18" s="68" t="s">
        <v>56</v>
      </c>
      <c r="K18" s="67"/>
    </row>
    <row r="19" spans="2:11" ht="14.25" customHeight="1" thickBot="1" x14ac:dyDescent="0.25">
      <c r="B19" s="43"/>
      <c r="C19" s="574" t="s">
        <v>69</v>
      </c>
      <c r="D19" s="575"/>
      <c r="E19" s="575"/>
      <c r="F19" s="78"/>
      <c r="G19" s="79"/>
      <c r="H19" s="69" t="s">
        <v>57</v>
      </c>
      <c r="I19" s="70"/>
      <c r="J19" s="413"/>
      <c r="K19" s="44"/>
    </row>
    <row r="20" spans="2:11" ht="14.25" customHeight="1" thickBot="1" x14ac:dyDescent="0.25">
      <c r="B20" s="43"/>
      <c r="C20" s="576" t="s">
        <v>410</v>
      </c>
      <c r="D20" s="578"/>
      <c r="E20" s="578"/>
      <c r="F20" s="70"/>
      <c r="G20" s="76"/>
      <c r="H20" s="71" t="s">
        <v>58</v>
      </c>
      <c r="I20" s="72"/>
      <c r="J20" s="73"/>
      <c r="K20" s="44"/>
    </row>
    <row r="21" spans="2:11" ht="13.5" thickBot="1" x14ac:dyDescent="0.25">
      <c r="C21" s="569" t="s">
        <v>66</v>
      </c>
      <c r="D21" s="570"/>
      <c r="E21" s="570"/>
      <c r="F21" s="74"/>
      <c r="G21" s="75"/>
      <c r="H21" s="571" t="s">
        <v>67</v>
      </c>
      <c r="I21" s="572"/>
      <c r="J21" s="573"/>
    </row>
    <row r="24" spans="2:11" ht="12" customHeight="1" x14ac:dyDescent="0.2"/>
  </sheetData>
  <sheetProtection algorithmName="SHA-512" hashValue="coj8+FYYXFiwND2pCj8GdKzQmCgb9JGNLfCb1vsytNc5/iqLC04jLLA9Lp76/+asmjY+8jAZPL260tX4YUE7Zw==" saltValue="Fr2z5qcWzFsa78k23SWJ+g==" spinCount="100000" sheet="1" formatCells="0" formatColumns="0" formatRows="0" insertColumns="0" insertRows="0" insertHyperlinks="0" deleteColumns="0" deleteRows="0" sort="0" autoFilter="0" pivotTables="0"/>
  <customSheetViews>
    <customSheetView guid="{AC616ED4-7E19-479D-8B83-A78F84CC9BC3}">
      <selection activeCell="O12" sqref="O12"/>
      <pageMargins left="0.19685039370078741" right="0.19685039370078741" top="0.19685039370078741" bottom="0.19685039370078741" header="0" footer="0"/>
      <pageSetup paperSize="9" orientation="portrait" r:id="rId1"/>
      <headerFooter alignWithMargins="0"/>
    </customSheetView>
  </customSheetViews>
  <mergeCells count="22">
    <mergeCell ref="C15:J15"/>
    <mergeCell ref="C17:E17"/>
    <mergeCell ref="C21:E21"/>
    <mergeCell ref="H21:J21"/>
    <mergeCell ref="C19:E19"/>
    <mergeCell ref="F17:G17"/>
    <mergeCell ref="H17:J17"/>
    <mergeCell ref="C18:E18"/>
    <mergeCell ref="H18:I18"/>
    <mergeCell ref="C20:E20"/>
    <mergeCell ref="C14:J14"/>
    <mergeCell ref="J2:K2"/>
    <mergeCell ref="J3:K3"/>
    <mergeCell ref="C6:J6"/>
    <mergeCell ref="C7:J7"/>
    <mergeCell ref="C2:I4"/>
    <mergeCell ref="C9:J9"/>
    <mergeCell ref="C8:J8"/>
    <mergeCell ref="C10:J10"/>
    <mergeCell ref="C11:J11"/>
    <mergeCell ref="C12:J12"/>
    <mergeCell ref="C13:J13"/>
  </mergeCells>
  <phoneticPr fontId="0" type="noConversion"/>
  <hyperlinks>
    <hyperlink ref="H20" r:id="rId2" display="http://www.lms-beratung.de/"/>
  </hyperlinks>
  <pageMargins left="0.19685039370078741" right="0.19685039370078741" top="0.19685039370078741" bottom="0.19685039370078741" header="0" footer="0"/>
  <pageSetup paperSize="9" orientation="portrait" r:id="rId3"/>
  <headerFooter alignWithMargins="0"/>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L125"/>
  <sheetViews>
    <sheetView zoomScaleNormal="100" workbookViewId="0">
      <pane ySplit="3" topLeftCell="A79" activePane="bottomLeft" state="frozen"/>
      <selection pane="bottomLeft" activeCell="A35" sqref="A35"/>
    </sheetView>
  </sheetViews>
  <sheetFormatPr baseColWidth="10" defaultColWidth="11.42578125" defaultRowHeight="12" customHeight="1" x14ac:dyDescent="0.2"/>
  <cols>
    <col min="1" max="1" width="79.140625" style="9" customWidth="1"/>
    <col min="2" max="2" width="1.140625" style="10" customWidth="1"/>
    <col min="3" max="4" width="12.42578125" style="9" customWidth="1"/>
    <col min="5" max="5" width="8.5703125" style="10" customWidth="1"/>
    <col min="6" max="6" width="12.5703125" style="9" customWidth="1"/>
    <col min="7" max="7" width="13.7109375" style="9" customWidth="1"/>
    <col min="8" max="8" width="9.42578125" style="9" customWidth="1"/>
    <col min="9" max="9" width="13.7109375" style="13" customWidth="1"/>
    <col min="10" max="11" width="7.140625" style="9" customWidth="1"/>
    <col min="12" max="12" width="63.85546875" style="89" customWidth="1"/>
    <col min="13" max="16384" width="11.42578125" style="9"/>
  </cols>
  <sheetData>
    <row r="1" spans="1:12" ht="17.45" customHeight="1" x14ac:dyDescent="0.2">
      <c r="A1" s="361" t="s">
        <v>325</v>
      </c>
      <c r="B1" s="353"/>
      <c r="C1" s="354"/>
      <c r="D1" s="355"/>
      <c r="E1" s="353"/>
      <c r="F1" s="354"/>
      <c r="G1" s="354"/>
      <c r="H1" s="88"/>
    </row>
    <row r="2" spans="1:12" s="347" customFormat="1" ht="12" customHeight="1" x14ac:dyDescent="0.2">
      <c r="A2" s="739" t="s">
        <v>418</v>
      </c>
      <c r="B2" s="356"/>
      <c r="C2" s="732" t="s">
        <v>330</v>
      </c>
      <c r="D2" s="734"/>
      <c r="E2" s="322"/>
      <c r="F2" s="749" t="s">
        <v>331</v>
      </c>
      <c r="G2" s="749"/>
      <c r="H2" s="359" t="s">
        <v>428</v>
      </c>
      <c r="I2" s="80" t="s">
        <v>189</v>
      </c>
      <c r="J2" s="743" t="s">
        <v>190</v>
      </c>
      <c r="K2" s="744"/>
      <c r="L2" s="747" t="s">
        <v>191</v>
      </c>
    </row>
    <row r="3" spans="1:12" s="347" customFormat="1" ht="12" customHeight="1" x14ac:dyDescent="0.2">
      <c r="A3" s="740"/>
      <c r="B3" s="356"/>
      <c r="C3" s="358" t="s">
        <v>193</v>
      </c>
      <c r="D3" s="358" t="s">
        <v>194</v>
      </c>
      <c r="E3" s="357" t="s">
        <v>3</v>
      </c>
      <c r="F3" s="358" t="s">
        <v>193</v>
      </c>
      <c r="G3" s="358" t="s">
        <v>194</v>
      </c>
      <c r="H3" s="360" t="s">
        <v>59</v>
      </c>
      <c r="I3" s="81" t="s">
        <v>187</v>
      </c>
      <c r="J3" s="745"/>
      <c r="K3" s="746"/>
      <c r="L3" s="748"/>
    </row>
    <row r="4" spans="1:12" s="96" customFormat="1" ht="12" customHeight="1" x14ac:dyDescent="0.2">
      <c r="A4" s="193" t="s">
        <v>79</v>
      </c>
      <c r="B4" s="220">
        <v>3</v>
      </c>
      <c r="C4" s="221">
        <f t="shared" ref="C4:C35" si="0">F4*2</f>
        <v>3</v>
      </c>
      <c r="D4" s="221">
        <f t="shared" ref="D4:D35" si="1">G4*2</f>
        <v>0.4</v>
      </c>
      <c r="E4" s="348" t="s">
        <v>211</v>
      </c>
      <c r="F4" s="221">
        <v>1.5</v>
      </c>
      <c r="G4" s="221">
        <v>0.2</v>
      </c>
      <c r="H4" s="48">
        <v>10</v>
      </c>
      <c r="I4" s="13">
        <v>1</v>
      </c>
      <c r="J4" s="13">
        <v>6</v>
      </c>
      <c r="K4" s="13">
        <v>7</v>
      </c>
      <c r="L4" s="90"/>
    </row>
    <row r="5" spans="1:12" s="96" customFormat="1" ht="12" customHeight="1" x14ac:dyDescent="0.2">
      <c r="A5" s="193" t="s">
        <v>133</v>
      </c>
      <c r="B5" s="220">
        <v>40</v>
      </c>
      <c r="C5" s="221">
        <f t="shared" si="0"/>
        <v>9.3000000000000007</v>
      </c>
      <c r="D5" s="221">
        <f t="shared" si="1"/>
        <v>2.4</v>
      </c>
      <c r="E5" s="348" t="s">
        <v>211</v>
      </c>
      <c r="F5" s="221">
        <v>4.6500000000000004</v>
      </c>
      <c r="G5" s="221">
        <v>1.2</v>
      </c>
      <c r="H5" s="48">
        <v>10</v>
      </c>
      <c r="I5" s="13">
        <v>2</v>
      </c>
      <c r="J5" s="13">
        <v>6</v>
      </c>
      <c r="K5" s="13">
        <v>7</v>
      </c>
      <c r="L5" s="89"/>
    </row>
    <row r="6" spans="1:12" s="96" customFormat="1" ht="12" customHeight="1" x14ac:dyDescent="0.2">
      <c r="A6" s="193" t="s">
        <v>132</v>
      </c>
      <c r="B6" s="220">
        <v>41</v>
      </c>
      <c r="C6" s="221">
        <f t="shared" si="0"/>
        <v>9.3000000000000007</v>
      </c>
      <c r="D6" s="221">
        <f t="shared" si="1"/>
        <v>2.4</v>
      </c>
      <c r="E6" s="348" t="s">
        <v>211</v>
      </c>
      <c r="F6" s="221">
        <v>4.6500000000000004</v>
      </c>
      <c r="G6" s="221">
        <v>1.2</v>
      </c>
      <c r="H6" s="48">
        <v>10</v>
      </c>
      <c r="I6" s="13">
        <v>3</v>
      </c>
      <c r="J6" s="13">
        <v>6</v>
      </c>
      <c r="K6" s="13">
        <v>7</v>
      </c>
      <c r="L6" s="89"/>
    </row>
    <row r="7" spans="1:12" s="96" customFormat="1" ht="12" customHeight="1" x14ac:dyDescent="0.2">
      <c r="A7" s="193" t="s">
        <v>134</v>
      </c>
      <c r="B7" s="220">
        <v>42</v>
      </c>
      <c r="C7" s="221">
        <f t="shared" si="0"/>
        <v>9.3000000000000007</v>
      </c>
      <c r="D7" s="221">
        <f t="shared" si="1"/>
        <v>2.4</v>
      </c>
      <c r="E7" s="348" t="s">
        <v>211</v>
      </c>
      <c r="F7" s="221">
        <v>4.6500000000000004</v>
      </c>
      <c r="G7" s="221">
        <v>1.2</v>
      </c>
      <c r="H7" s="48">
        <v>10</v>
      </c>
      <c r="I7" s="13">
        <v>4</v>
      </c>
      <c r="J7" s="13">
        <v>6</v>
      </c>
      <c r="K7" s="13">
        <v>7</v>
      </c>
      <c r="L7" s="89"/>
    </row>
    <row r="8" spans="1:12" s="96" customFormat="1" ht="12" customHeight="1" x14ac:dyDescent="0.2">
      <c r="A8" s="193" t="s">
        <v>135</v>
      </c>
      <c r="B8" s="220"/>
      <c r="C8" s="221">
        <f t="shared" si="0"/>
        <v>9.3000000000000007</v>
      </c>
      <c r="D8" s="221">
        <f t="shared" si="1"/>
        <v>2.4</v>
      </c>
      <c r="E8" s="348" t="s">
        <v>211</v>
      </c>
      <c r="F8" s="221">
        <v>4.6500000000000004</v>
      </c>
      <c r="G8" s="221">
        <v>1.2</v>
      </c>
      <c r="H8" s="48">
        <v>10</v>
      </c>
      <c r="I8" s="13">
        <v>5</v>
      </c>
      <c r="J8" s="13">
        <v>6</v>
      </c>
      <c r="K8" s="13">
        <v>7</v>
      </c>
      <c r="L8" s="89"/>
    </row>
    <row r="9" spans="1:12" s="96" customFormat="1" ht="12" customHeight="1" x14ac:dyDescent="0.2">
      <c r="A9" s="222" t="s">
        <v>70</v>
      </c>
      <c r="B9" s="220">
        <v>51</v>
      </c>
      <c r="C9" s="221">
        <f t="shared" si="0"/>
        <v>19</v>
      </c>
      <c r="D9" s="221">
        <f t="shared" si="1"/>
        <v>6</v>
      </c>
      <c r="E9" s="348" t="s">
        <v>211</v>
      </c>
      <c r="F9" s="221">
        <v>9.5</v>
      </c>
      <c r="G9" s="221">
        <v>3</v>
      </c>
      <c r="H9" s="48">
        <v>10</v>
      </c>
      <c r="I9" s="13">
        <v>6</v>
      </c>
      <c r="J9" s="13">
        <v>6</v>
      </c>
      <c r="K9" s="13">
        <v>7</v>
      </c>
      <c r="L9" s="89" t="s">
        <v>195</v>
      </c>
    </row>
    <row r="10" spans="1:12" s="96" customFormat="1" ht="12" customHeight="1" x14ac:dyDescent="0.2">
      <c r="A10" s="222" t="s">
        <v>71</v>
      </c>
      <c r="B10" s="220">
        <v>52</v>
      </c>
      <c r="C10" s="221">
        <f t="shared" si="0"/>
        <v>20</v>
      </c>
      <c r="D10" s="221">
        <f t="shared" si="1"/>
        <v>6.4</v>
      </c>
      <c r="E10" s="348" t="s">
        <v>211</v>
      </c>
      <c r="F10" s="221">
        <v>10</v>
      </c>
      <c r="G10" s="221">
        <v>3.2</v>
      </c>
      <c r="H10" s="48">
        <v>10</v>
      </c>
      <c r="I10" s="13">
        <v>7</v>
      </c>
      <c r="J10" s="13">
        <v>6</v>
      </c>
      <c r="K10" s="13">
        <v>7</v>
      </c>
      <c r="L10" s="89" t="s">
        <v>195</v>
      </c>
    </row>
    <row r="11" spans="1:12" s="96" customFormat="1" ht="12" customHeight="1" x14ac:dyDescent="0.2">
      <c r="A11" s="222" t="s">
        <v>72</v>
      </c>
      <c r="B11" s="220">
        <v>53</v>
      </c>
      <c r="C11" s="221">
        <f t="shared" si="0"/>
        <v>21</v>
      </c>
      <c r="D11" s="221">
        <f t="shared" si="1"/>
        <v>6.8</v>
      </c>
      <c r="E11" s="348" t="s">
        <v>211</v>
      </c>
      <c r="F11" s="221">
        <v>10.5</v>
      </c>
      <c r="G11" s="221">
        <v>3.4</v>
      </c>
      <c r="H11" s="48">
        <v>10</v>
      </c>
      <c r="I11" s="13">
        <v>8</v>
      </c>
      <c r="J11" s="13">
        <v>6</v>
      </c>
      <c r="K11" s="13">
        <v>7</v>
      </c>
      <c r="L11" s="89" t="s">
        <v>195</v>
      </c>
    </row>
    <row r="12" spans="1:12" s="96" customFormat="1" ht="12" customHeight="1" x14ac:dyDescent="0.2">
      <c r="A12" s="193" t="s">
        <v>310</v>
      </c>
      <c r="B12" s="220">
        <v>56</v>
      </c>
      <c r="C12" s="221">
        <f t="shared" si="0"/>
        <v>19</v>
      </c>
      <c r="D12" s="221">
        <f t="shared" si="1"/>
        <v>6</v>
      </c>
      <c r="E12" s="348" t="s">
        <v>211</v>
      </c>
      <c r="F12" s="221">
        <v>9.5</v>
      </c>
      <c r="G12" s="221">
        <v>3</v>
      </c>
      <c r="H12" s="48">
        <v>10</v>
      </c>
      <c r="I12" s="13">
        <v>9</v>
      </c>
      <c r="J12" s="13">
        <v>6</v>
      </c>
      <c r="K12" s="13">
        <v>7</v>
      </c>
      <c r="L12" s="89" t="s">
        <v>195</v>
      </c>
    </row>
    <row r="13" spans="1:12" s="96" customFormat="1" ht="12" customHeight="1" x14ac:dyDescent="0.2">
      <c r="A13" s="193" t="s">
        <v>311</v>
      </c>
      <c r="B13" s="220">
        <v>58</v>
      </c>
      <c r="C13" s="221">
        <f t="shared" si="0"/>
        <v>20</v>
      </c>
      <c r="D13" s="221">
        <f t="shared" si="1"/>
        <v>6.4</v>
      </c>
      <c r="E13" s="348" t="s">
        <v>211</v>
      </c>
      <c r="F13" s="221">
        <v>10</v>
      </c>
      <c r="G13" s="221">
        <v>3.2</v>
      </c>
      <c r="H13" s="48">
        <v>10</v>
      </c>
      <c r="I13" s="13">
        <v>10</v>
      </c>
      <c r="J13" s="13">
        <v>6</v>
      </c>
      <c r="K13" s="13">
        <v>7</v>
      </c>
      <c r="L13" s="89" t="s">
        <v>195</v>
      </c>
    </row>
    <row r="14" spans="1:12" s="96" customFormat="1" ht="12" customHeight="1" x14ac:dyDescent="0.2">
      <c r="A14" s="193" t="s">
        <v>312</v>
      </c>
      <c r="B14" s="220">
        <v>60</v>
      </c>
      <c r="C14" s="221">
        <f t="shared" si="0"/>
        <v>21</v>
      </c>
      <c r="D14" s="221">
        <f t="shared" si="1"/>
        <v>6.8</v>
      </c>
      <c r="E14" s="348" t="s">
        <v>211</v>
      </c>
      <c r="F14" s="221">
        <v>10.5</v>
      </c>
      <c r="G14" s="221">
        <v>3.4</v>
      </c>
      <c r="H14" s="48">
        <v>10</v>
      </c>
      <c r="I14" s="13">
        <v>11</v>
      </c>
      <c r="J14" s="13">
        <v>6</v>
      </c>
      <c r="K14" s="13">
        <v>7</v>
      </c>
      <c r="L14" s="89" t="s">
        <v>195</v>
      </c>
    </row>
    <row r="15" spans="1:12" s="96" customFormat="1" ht="12" customHeight="1" x14ac:dyDescent="0.2">
      <c r="A15" s="193" t="s">
        <v>313</v>
      </c>
      <c r="B15" s="220">
        <v>61</v>
      </c>
      <c r="C15" s="221">
        <f t="shared" si="0"/>
        <v>22</v>
      </c>
      <c r="D15" s="221">
        <f t="shared" si="1"/>
        <v>7.2</v>
      </c>
      <c r="E15" s="348" t="s">
        <v>211</v>
      </c>
      <c r="F15" s="221">
        <v>11</v>
      </c>
      <c r="G15" s="221">
        <v>3.6</v>
      </c>
      <c r="H15" s="48">
        <v>10</v>
      </c>
      <c r="I15" s="13">
        <v>12</v>
      </c>
      <c r="J15" s="13">
        <v>6</v>
      </c>
      <c r="K15" s="13">
        <v>7</v>
      </c>
      <c r="L15" s="89" t="s">
        <v>195</v>
      </c>
    </row>
    <row r="16" spans="1:12" s="96" customFormat="1" ht="12" customHeight="1" x14ac:dyDescent="0.2">
      <c r="A16" s="193" t="s">
        <v>73</v>
      </c>
      <c r="B16" s="220">
        <v>69</v>
      </c>
      <c r="C16" s="221">
        <f t="shared" si="0"/>
        <v>19</v>
      </c>
      <c r="D16" s="221">
        <f t="shared" si="1"/>
        <v>6</v>
      </c>
      <c r="E16" s="348" t="s">
        <v>211</v>
      </c>
      <c r="F16" s="221">
        <v>9.5</v>
      </c>
      <c r="G16" s="221">
        <v>3</v>
      </c>
      <c r="H16" s="48">
        <v>10</v>
      </c>
      <c r="I16" s="13">
        <v>13</v>
      </c>
      <c r="J16" s="13">
        <v>6</v>
      </c>
      <c r="K16" s="13">
        <v>7</v>
      </c>
      <c r="L16" s="89" t="s">
        <v>195</v>
      </c>
    </row>
    <row r="17" spans="1:12" s="96" customFormat="1" ht="12" customHeight="1" x14ac:dyDescent="0.2">
      <c r="A17" s="193" t="s">
        <v>74</v>
      </c>
      <c r="B17" s="220">
        <v>70</v>
      </c>
      <c r="C17" s="221">
        <f t="shared" si="0"/>
        <v>20</v>
      </c>
      <c r="D17" s="221">
        <f t="shared" si="1"/>
        <v>6.4</v>
      </c>
      <c r="E17" s="348" t="s">
        <v>211</v>
      </c>
      <c r="F17" s="221">
        <v>10</v>
      </c>
      <c r="G17" s="221">
        <v>3.2</v>
      </c>
      <c r="H17" s="48">
        <v>10</v>
      </c>
      <c r="I17" s="13">
        <v>14</v>
      </c>
      <c r="J17" s="13">
        <v>6</v>
      </c>
      <c r="K17" s="13">
        <v>7</v>
      </c>
      <c r="L17" s="89" t="s">
        <v>195</v>
      </c>
    </row>
    <row r="18" spans="1:12" s="96" customFormat="1" ht="12" customHeight="1" x14ac:dyDescent="0.2">
      <c r="A18" s="193" t="s">
        <v>75</v>
      </c>
      <c r="B18" s="220">
        <v>71</v>
      </c>
      <c r="C18" s="221">
        <f t="shared" si="0"/>
        <v>21</v>
      </c>
      <c r="D18" s="221">
        <f t="shared" si="1"/>
        <v>6.8</v>
      </c>
      <c r="E18" s="348" t="s">
        <v>211</v>
      </c>
      <c r="F18" s="221">
        <v>10.5</v>
      </c>
      <c r="G18" s="221">
        <v>3.4</v>
      </c>
      <c r="H18" s="48">
        <v>10</v>
      </c>
      <c r="I18" s="13">
        <v>15</v>
      </c>
      <c r="J18" s="13">
        <v>6</v>
      </c>
      <c r="K18" s="13">
        <v>7</v>
      </c>
      <c r="L18" s="89" t="s">
        <v>195</v>
      </c>
    </row>
    <row r="19" spans="1:12" s="96" customFormat="1" ht="12" customHeight="1" x14ac:dyDescent="0.2">
      <c r="A19" s="193" t="s">
        <v>136</v>
      </c>
      <c r="B19" s="220"/>
      <c r="C19" s="221">
        <f t="shared" si="0"/>
        <v>22</v>
      </c>
      <c r="D19" s="221">
        <f t="shared" si="1"/>
        <v>7.2</v>
      </c>
      <c r="E19" s="348" t="s">
        <v>211</v>
      </c>
      <c r="F19" s="221">
        <v>11</v>
      </c>
      <c r="G19" s="221">
        <v>3.6</v>
      </c>
      <c r="H19" s="48">
        <v>10</v>
      </c>
      <c r="I19" s="13">
        <v>16</v>
      </c>
      <c r="J19" s="13">
        <v>6</v>
      </c>
      <c r="K19" s="13">
        <v>7</v>
      </c>
      <c r="L19" s="89" t="s">
        <v>195</v>
      </c>
    </row>
    <row r="20" spans="1:12" s="96" customFormat="1" ht="12" customHeight="1" x14ac:dyDescent="0.2">
      <c r="A20" s="193" t="s">
        <v>314</v>
      </c>
      <c r="B20" s="220">
        <v>74</v>
      </c>
      <c r="C20" s="221">
        <f t="shared" si="0"/>
        <v>19</v>
      </c>
      <c r="D20" s="221">
        <f t="shared" si="1"/>
        <v>6</v>
      </c>
      <c r="E20" s="348" t="s">
        <v>211</v>
      </c>
      <c r="F20" s="221">
        <v>9.5</v>
      </c>
      <c r="G20" s="221">
        <v>3</v>
      </c>
      <c r="H20" s="48">
        <v>10</v>
      </c>
      <c r="I20" s="13">
        <v>17</v>
      </c>
      <c r="J20" s="13">
        <v>6</v>
      </c>
      <c r="K20" s="13">
        <v>7</v>
      </c>
      <c r="L20" s="89" t="s">
        <v>195</v>
      </c>
    </row>
    <row r="21" spans="1:12" s="96" customFormat="1" ht="12" customHeight="1" x14ac:dyDescent="0.2">
      <c r="A21" s="193" t="s">
        <v>315</v>
      </c>
      <c r="B21" s="220">
        <v>76</v>
      </c>
      <c r="C21" s="221">
        <f t="shared" si="0"/>
        <v>20</v>
      </c>
      <c r="D21" s="221">
        <f t="shared" si="1"/>
        <v>6.4</v>
      </c>
      <c r="E21" s="348" t="s">
        <v>211</v>
      </c>
      <c r="F21" s="221">
        <v>10</v>
      </c>
      <c r="G21" s="221">
        <v>3.2</v>
      </c>
      <c r="H21" s="48">
        <v>10</v>
      </c>
      <c r="I21" s="13">
        <v>18</v>
      </c>
      <c r="J21" s="13">
        <v>6</v>
      </c>
      <c r="K21" s="13">
        <v>7</v>
      </c>
      <c r="L21" s="89" t="s">
        <v>195</v>
      </c>
    </row>
    <row r="22" spans="1:12" s="96" customFormat="1" ht="12" customHeight="1" x14ac:dyDescent="0.2">
      <c r="A22" s="193" t="s">
        <v>316</v>
      </c>
      <c r="B22" s="220">
        <v>78</v>
      </c>
      <c r="C22" s="221">
        <f t="shared" si="0"/>
        <v>21</v>
      </c>
      <c r="D22" s="221">
        <f t="shared" si="1"/>
        <v>6.8</v>
      </c>
      <c r="E22" s="348" t="s">
        <v>211</v>
      </c>
      <c r="F22" s="221">
        <v>10.5</v>
      </c>
      <c r="G22" s="221">
        <v>3.4</v>
      </c>
      <c r="H22" s="48">
        <v>10</v>
      </c>
      <c r="I22" s="13">
        <v>19</v>
      </c>
      <c r="J22" s="13">
        <v>6</v>
      </c>
      <c r="K22" s="13">
        <v>7</v>
      </c>
      <c r="L22" s="89" t="s">
        <v>195</v>
      </c>
    </row>
    <row r="23" spans="1:12" s="96" customFormat="1" ht="12" customHeight="1" x14ac:dyDescent="0.2">
      <c r="A23" s="193" t="s">
        <v>317</v>
      </c>
      <c r="B23" s="220">
        <v>79</v>
      </c>
      <c r="C23" s="221">
        <f t="shared" si="0"/>
        <v>22</v>
      </c>
      <c r="D23" s="221">
        <f t="shared" si="1"/>
        <v>7.2</v>
      </c>
      <c r="E23" s="348" t="s">
        <v>211</v>
      </c>
      <c r="F23" s="221">
        <v>11</v>
      </c>
      <c r="G23" s="221">
        <v>3.6</v>
      </c>
      <c r="H23" s="48">
        <v>10</v>
      </c>
      <c r="I23" s="13">
        <v>20</v>
      </c>
      <c r="J23" s="13">
        <v>6</v>
      </c>
      <c r="K23" s="13">
        <v>7</v>
      </c>
      <c r="L23" s="89" t="s">
        <v>195</v>
      </c>
    </row>
    <row r="24" spans="1:12" s="96" customFormat="1" ht="12" customHeight="1" x14ac:dyDescent="0.2">
      <c r="A24" s="193" t="s">
        <v>137</v>
      </c>
      <c r="B24" s="220"/>
      <c r="C24" s="221">
        <f t="shared" si="0"/>
        <v>18.5</v>
      </c>
      <c r="D24" s="221">
        <f t="shared" si="1"/>
        <v>5.8</v>
      </c>
      <c r="E24" s="348" t="s">
        <v>211</v>
      </c>
      <c r="F24" s="221">
        <v>9.25</v>
      </c>
      <c r="G24" s="221">
        <v>2.9</v>
      </c>
      <c r="H24" s="48">
        <v>10</v>
      </c>
      <c r="I24" s="13">
        <v>21</v>
      </c>
      <c r="J24" s="13">
        <v>6</v>
      </c>
      <c r="K24" s="13">
        <v>7</v>
      </c>
      <c r="L24" s="89"/>
    </row>
    <row r="25" spans="1:12" s="96" customFormat="1" ht="12" customHeight="1" x14ac:dyDescent="0.2">
      <c r="A25" s="193" t="s">
        <v>138</v>
      </c>
      <c r="B25" s="220"/>
      <c r="C25" s="221">
        <f t="shared" si="0"/>
        <v>19.5</v>
      </c>
      <c r="D25" s="221">
        <f t="shared" si="1"/>
        <v>6.2</v>
      </c>
      <c r="E25" s="348" t="s">
        <v>211</v>
      </c>
      <c r="F25" s="221">
        <v>9.75</v>
      </c>
      <c r="G25" s="221">
        <v>3.1</v>
      </c>
      <c r="H25" s="48">
        <v>10</v>
      </c>
      <c r="I25" s="13">
        <v>22</v>
      </c>
      <c r="J25" s="13">
        <v>6</v>
      </c>
      <c r="K25" s="13">
        <v>7</v>
      </c>
      <c r="L25" s="89"/>
    </row>
    <row r="26" spans="1:12" s="96" customFormat="1" ht="12" customHeight="1" x14ac:dyDescent="0.2">
      <c r="A26" s="193" t="s">
        <v>139</v>
      </c>
      <c r="B26" s="220"/>
      <c r="C26" s="221">
        <f t="shared" si="0"/>
        <v>20.5</v>
      </c>
      <c r="D26" s="221">
        <f t="shared" si="1"/>
        <v>6.6</v>
      </c>
      <c r="E26" s="348" t="s">
        <v>211</v>
      </c>
      <c r="F26" s="221">
        <v>10.25</v>
      </c>
      <c r="G26" s="221">
        <v>3.3</v>
      </c>
      <c r="H26" s="48">
        <v>10</v>
      </c>
      <c r="I26" s="13">
        <v>23</v>
      </c>
      <c r="J26" s="13">
        <v>6</v>
      </c>
      <c r="K26" s="13">
        <v>7</v>
      </c>
      <c r="L26" s="89"/>
    </row>
    <row r="27" spans="1:12" s="96" customFormat="1" ht="12" customHeight="1" x14ac:dyDescent="0.2">
      <c r="A27" s="193" t="s">
        <v>264</v>
      </c>
      <c r="B27" s="220">
        <v>110</v>
      </c>
      <c r="C27" s="221">
        <f t="shared" si="0"/>
        <v>4</v>
      </c>
      <c r="D27" s="221">
        <f t="shared" si="1"/>
        <v>0.5</v>
      </c>
      <c r="E27" s="348" t="s">
        <v>211</v>
      </c>
      <c r="F27" s="221">
        <v>2</v>
      </c>
      <c r="G27" s="221">
        <v>0.25</v>
      </c>
      <c r="H27" s="48">
        <v>10</v>
      </c>
      <c r="I27" s="13">
        <v>24</v>
      </c>
      <c r="J27" s="13">
        <v>6</v>
      </c>
      <c r="K27" s="13">
        <v>7</v>
      </c>
      <c r="L27" s="89" t="s">
        <v>196</v>
      </c>
    </row>
    <row r="28" spans="1:12" s="96" customFormat="1" ht="12" customHeight="1" x14ac:dyDescent="0.2">
      <c r="A28" s="193" t="s">
        <v>262</v>
      </c>
      <c r="B28" s="220">
        <v>109</v>
      </c>
      <c r="C28" s="221">
        <f t="shared" si="0"/>
        <v>2.5</v>
      </c>
      <c r="D28" s="221">
        <f t="shared" si="1"/>
        <v>0.6</v>
      </c>
      <c r="E28" s="348" t="s">
        <v>211</v>
      </c>
      <c r="F28" s="221">
        <v>1.25</v>
      </c>
      <c r="G28" s="221">
        <v>0.3</v>
      </c>
      <c r="H28" s="48">
        <v>10</v>
      </c>
      <c r="I28" s="13">
        <v>25</v>
      </c>
      <c r="J28" s="13">
        <v>6</v>
      </c>
      <c r="K28" s="13">
        <v>7</v>
      </c>
      <c r="L28" s="89"/>
    </row>
    <row r="29" spans="1:12" s="96" customFormat="1" ht="12" customHeight="1" x14ac:dyDescent="0.2">
      <c r="A29" s="193" t="s">
        <v>263</v>
      </c>
      <c r="B29" s="220"/>
      <c r="C29" s="221">
        <f t="shared" si="0"/>
        <v>2.5</v>
      </c>
      <c r="D29" s="221">
        <f t="shared" si="1"/>
        <v>0.6</v>
      </c>
      <c r="E29" s="348" t="s">
        <v>211</v>
      </c>
      <c r="F29" s="221">
        <v>1.25</v>
      </c>
      <c r="G29" s="221">
        <v>0.3</v>
      </c>
      <c r="H29" s="48">
        <v>10</v>
      </c>
      <c r="I29" s="13">
        <v>26</v>
      </c>
      <c r="J29" s="13">
        <v>6</v>
      </c>
      <c r="K29" s="13">
        <v>7</v>
      </c>
      <c r="L29" s="89"/>
    </row>
    <row r="30" spans="1:12" s="96" customFormat="1" ht="12" customHeight="1" x14ac:dyDescent="0.2">
      <c r="A30" s="193" t="s">
        <v>140</v>
      </c>
      <c r="B30" s="220">
        <v>111</v>
      </c>
      <c r="C30" s="221">
        <f t="shared" si="0"/>
        <v>5.5</v>
      </c>
      <c r="D30" s="221">
        <f t="shared" si="1"/>
        <v>0.5</v>
      </c>
      <c r="E30" s="348" t="s">
        <v>211</v>
      </c>
      <c r="F30" s="221">
        <v>2.75</v>
      </c>
      <c r="G30" s="221">
        <v>0.25</v>
      </c>
      <c r="H30" s="48">
        <v>10</v>
      </c>
      <c r="I30" s="13">
        <v>27</v>
      </c>
      <c r="J30" s="13">
        <v>6</v>
      </c>
      <c r="K30" s="13">
        <v>7</v>
      </c>
      <c r="L30" s="89"/>
    </row>
    <row r="31" spans="1:12" s="96" customFormat="1" ht="12" customHeight="1" x14ac:dyDescent="0.2">
      <c r="A31" s="193" t="s">
        <v>78</v>
      </c>
      <c r="B31" s="220">
        <v>112</v>
      </c>
      <c r="C31" s="221">
        <f t="shared" si="0"/>
        <v>5.5</v>
      </c>
      <c r="D31" s="221">
        <f t="shared" si="1"/>
        <v>0.5</v>
      </c>
      <c r="E31" s="348" t="s">
        <v>211</v>
      </c>
      <c r="F31" s="221">
        <v>2.75</v>
      </c>
      <c r="G31" s="221">
        <v>0.25</v>
      </c>
      <c r="H31" s="48">
        <v>10</v>
      </c>
      <c r="I31" s="13">
        <v>28</v>
      </c>
      <c r="J31" s="13">
        <v>6</v>
      </c>
      <c r="K31" s="13">
        <v>7</v>
      </c>
      <c r="L31" s="89"/>
    </row>
    <row r="32" spans="1:12" s="96" customFormat="1" ht="12" customHeight="1" x14ac:dyDescent="0.2">
      <c r="A32" s="193" t="s">
        <v>141</v>
      </c>
      <c r="B32" s="220">
        <v>105</v>
      </c>
      <c r="C32" s="221">
        <f t="shared" si="0"/>
        <v>6.7</v>
      </c>
      <c r="D32" s="221">
        <f t="shared" si="1"/>
        <v>2.4</v>
      </c>
      <c r="E32" s="348" t="s">
        <v>211</v>
      </c>
      <c r="F32" s="221">
        <v>3.35</v>
      </c>
      <c r="G32" s="221">
        <v>1.2</v>
      </c>
      <c r="H32" s="48">
        <v>10</v>
      </c>
      <c r="I32" s="13">
        <v>29</v>
      </c>
      <c r="J32" s="13">
        <v>6</v>
      </c>
      <c r="K32" s="13">
        <v>7</v>
      </c>
      <c r="L32" s="89"/>
    </row>
    <row r="33" spans="1:12" s="96" customFormat="1" ht="12" customHeight="1" x14ac:dyDescent="0.2">
      <c r="A33" s="193" t="s">
        <v>142</v>
      </c>
      <c r="B33" s="220">
        <v>106</v>
      </c>
      <c r="C33" s="221">
        <f t="shared" si="0"/>
        <v>7.3</v>
      </c>
      <c r="D33" s="221">
        <f t="shared" si="1"/>
        <v>3</v>
      </c>
      <c r="E33" s="348" t="s">
        <v>211</v>
      </c>
      <c r="F33" s="221">
        <v>3.65</v>
      </c>
      <c r="G33" s="221">
        <v>1.5</v>
      </c>
      <c r="H33" s="48">
        <v>10</v>
      </c>
      <c r="I33" s="13">
        <v>30</v>
      </c>
      <c r="J33" s="13">
        <v>6</v>
      </c>
      <c r="K33" s="13">
        <v>7</v>
      </c>
      <c r="L33" s="89"/>
    </row>
    <row r="34" spans="1:12" s="96" customFormat="1" ht="12" customHeight="1" x14ac:dyDescent="0.2">
      <c r="A34" s="193" t="s">
        <v>76</v>
      </c>
      <c r="B34" s="220">
        <v>107</v>
      </c>
      <c r="C34" s="221">
        <f t="shared" si="0"/>
        <v>6.7</v>
      </c>
      <c r="D34" s="221">
        <f t="shared" si="1"/>
        <v>3</v>
      </c>
      <c r="E34" s="348" t="s">
        <v>211</v>
      </c>
      <c r="F34" s="221">
        <v>3.35</v>
      </c>
      <c r="G34" s="221">
        <v>1.5</v>
      </c>
      <c r="H34" s="48">
        <v>10</v>
      </c>
      <c r="I34" s="13">
        <v>31</v>
      </c>
      <c r="J34" s="13">
        <v>6</v>
      </c>
      <c r="K34" s="13">
        <v>7</v>
      </c>
      <c r="L34" s="89"/>
    </row>
    <row r="35" spans="1:12" s="96" customFormat="1" ht="12" customHeight="1" x14ac:dyDescent="0.2">
      <c r="A35" s="193" t="s">
        <v>491</v>
      </c>
      <c r="B35" s="220">
        <v>108</v>
      </c>
      <c r="C35" s="221">
        <f t="shared" si="0"/>
        <v>7.7</v>
      </c>
      <c r="D35" s="221">
        <f t="shared" si="1"/>
        <v>3</v>
      </c>
      <c r="E35" s="348" t="s">
        <v>211</v>
      </c>
      <c r="F35" s="221">
        <v>3.85</v>
      </c>
      <c r="G35" s="221">
        <v>1.5</v>
      </c>
      <c r="H35" s="48">
        <v>10</v>
      </c>
      <c r="I35" s="13">
        <v>32</v>
      </c>
      <c r="J35" s="13">
        <v>6</v>
      </c>
      <c r="K35" s="13">
        <v>7</v>
      </c>
      <c r="L35" s="89" t="s">
        <v>197</v>
      </c>
    </row>
    <row r="36" spans="1:12" s="96" customFormat="1" ht="12" customHeight="1" x14ac:dyDescent="0.2">
      <c r="A36" s="193" t="s">
        <v>143</v>
      </c>
      <c r="B36" s="220">
        <v>84</v>
      </c>
      <c r="C36" s="221">
        <f t="shared" ref="C36:C67" si="2">F36*2</f>
        <v>16</v>
      </c>
      <c r="D36" s="221">
        <f t="shared" ref="D36:D67" si="3">G36*2</f>
        <v>5.5</v>
      </c>
      <c r="E36" s="348" t="s">
        <v>211</v>
      </c>
      <c r="F36" s="221">
        <v>8</v>
      </c>
      <c r="G36" s="221">
        <v>2.75</v>
      </c>
      <c r="H36" s="48">
        <v>10</v>
      </c>
      <c r="I36" s="13">
        <v>33</v>
      </c>
      <c r="J36" s="13">
        <v>6</v>
      </c>
      <c r="K36" s="13">
        <v>7</v>
      </c>
      <c r="L36" s="89"/>
    </row>
    <row r="37" spans="1:12" s="96" customFormat="1" ht="12" customHeight="1" x14ac:dyDescent="0.2">
      <c r="A37" s="193" t="s">
        <v>144</v>
      </c>
      <c r="B37" s="220">
        <v>85</v>
      </c>
      <c r="C37" s="221">
        <f t="shared" si="2"/>
        <v>20</v>
      </c>
      <c r="D37" s="221">
        <f t="shared" si="3"/>
        <v>6</v>
      </c>
      <c r="E37" s="348" t="s">
        <v>211</v>
      </c>
      <c r="F37" s="221">
        <v>10</v>
      </c>
      <c r="G37" s="221">
        <v>3</v>
      </c>
      <c r="H37" s="48">
        <v>10</v>
      </c>
      <c r="I37" s="13">
        <v>34</v>
      </c>
      <c r="J37" s="13">
        <v>6</v>
      </c>
      <c r="K37" s="13">
        <v>7</v>
      </c>
      <c r="L37" s="89"/>
    </row>
    <row r="38" spans="1:12" s="96" customFormat="1" ht="12" customHeight="1" x14ac:dyDescent="0.2">
      <c r="A38" s="193" t="s">
        <v>145</v>
      </c>
      <c r="B38" s="220"/>
      <c r="C38" s="221">
        <f t="shared" si="2"/>
        <v>20</v>
      </c>
      <c r="D38" s="221">
        <f t="shared" si="3"/>
        <v>6</v>
      </c>
      <c r="E38" s="348" t="s">
        <v>211</v>
      </c>
      <c r="F38" s="221">
        <v>10</v>
      </c>
      <c r="G38" s="221">
        <v>3</v>
      </c>
      <c r="H38" s="48">
        <v>10</v>
      </c>
      <c r="I38" s="13">
        <v>35</v>
      </c>
      <c r="J38" s="13">
        <v>6</v>
      </c>
      <c r="K38" s="13">
        <v>7</v>
      </c>
      <c r="L38" s="89"/>
    </row>
    <row r="39" spans="1:12" s="96" customFormat="1" ht="12" customHeight="1" x14ac:dyDescent="0.2">
      <c r="A39" s="188" t="s">
        <v>266</v>
      </c>
      <c r="B39" s="223">
        <v>121</v>
      </c>
      <c r="C39" s="224">
        <f t="shared" si="2"/>
        <v>4</v>
      </c>
      <c r="D39" s="224">
        <f t="shared" si="3"/>
        <v>1.2</v>
      </c>
      <c r="E39" s="349" t="s">
        <v>211</v>
      </c>
      <c r="F39" s="224">
        <v>2</v>
      </c>
      <c r="G39" s="224">
        <v>0.6</v>
      </c>
      <c r="H39" s="48">
        <v>4</v>
      </c>
      <c r="I39" s="13">
        <v>36</v>
      </c>
      <c r="J39" s="13">
        <v>6</v>
      </c>
      <c r="K39" s="13">
        <v>7</v>
      </c>
      <c r="L39" s="89"/>
    </row>
    <row r="40" spans="1:12" s="96" customFormat="1" ht="12" customHeight="1" x14ac:dyDescent="0.2">
      <c r="A40" s="188" t="s">
        <v>267</v>
      </c>
      <c r="B40" s="223">
        <v>122</v>
      </c>
      <c r="C40" s="224">
        <f t="shared" si="2"/>
        <v>4</v>
      </c>
      <c r="D40" s="224">
        <f t="shared" si="3"/>
        <v>1.2</v>
      </c>
      <c r="E40" s="349" t="s">
        <v>211</v>
      </c>
      <c r="F40" s="224">
        <v>2</v>
      </c>
      <c r="G40" s="224">
        <v>0.6</v>
      </c>
      <c r="H40" s="48">
        <v>4</v>
      </c>
      <c r="I40" s="13">
        <v>37</v>
      </c>
      <c r="J40" s="13">
        <v>6</v>
      </c>
      <c r="K40" s="13">
        <v>7</v>
      </c>
      <c r="L40" s="89"/>
    </row>
    <row r="41" spans="1:12" s="96" customFormat="1" ht="12" customHeight="1" x14ac:dyDescent="0.2">
      <c r="A41" s="188" t="s">
        <v>268</v>
      </c>
      <c r="B41" s="223"/>
      <c r="C41" s="224">
        <f t="shared" si="2"/>
        <v>4</v>
      </c>
      <c r="D41" s="224">
        <f t="shared" si="3"/>
        <v>1.2</v>
      </c>
      <c r="E41" s="349" t="s">
        <v>211</v>
      </c>
      <c r="F41" s="224">
        <v>2</v>
      </c>
      <c r="G41" s="224">
        <v>0.6</v>
      </c>
      <c r="H41" s="48">
        <v>4</v>
      </c>
      <c r="I41" s="13">
        <v>38</v>
      </c>
      <c r="J41" s="13">
        <v>6</v>
      </c>
      <c r="K41" s="13">
        <v>7</v>
      </c>
      <c r="L41" s="89"/>
    </row>
    <row r="42" spans="1:12" s="96" customFormat="1" ht="12" customHeight="1" x14ac:dyDescent="0.2">
      <c r="A42" s="188" t="s">
        <v>147</v>
      </c>
      <c r="B42" s="223">
        <v>123</v>
      </c>
      <c r="C42" s="224">
        <f t="shared" si="2"/>
        <v>4.2</v>
      </c>
      <c r="D42" s="224">
        <f t="shared" si="3"/>
        <v>1.3</v>
      </c>
      <c r="E42" s="349" t="s">
        <v>211</v>
      </c>
      <c r="F42" s="224">
        <v>2.1</v>
      </c>
      <c r="G42" s="224">
        <v>0.65</v>
      </c>
      <c r="H42" s="48">
        <v>4</v>
      </c>
      <c r="I42" s="13">
        <v>39</v>
      </c>
      <c r="J42" s="13">
        <v>6</v>
      </c>
      <c r="K42" s="13">
        <v>7</v>
      </c>
      <c r="L42" s="89"/>
    </row>
    <row r="43" spans="1:12" s="96" customFormat="1" ht="12" customHeight="1" x14ac:dyDescent="0.2">
      <c r="A43" s="188" t="s">
        <v>146</v>
      </c>
      <c r="B43" s="223"/>
      <c r="C43" s="224">
        <f t="shared" si="2"/>
        <v>4.2</v>
      </c>
      <c r="D43" s="224">
        <f t="shared" si="3"/>
        <v>1.3</v>
      </c>
      <c r="E43" s="349" t="s">
        <v>211</v>
      </c>
      <c r="F43" s="224">
        <v>2.1</v>
      </c>
      <c r="G43" s="224">
        <v>0.65</v>
      </c>
      <c r="H43" s="48">
        <v>4</v>
      </c>
      <c r="I43" s="13">
        <v>40</v>
      </c>
      <c r="J43" s="13">
        <v>6</v>
      </c>
      <c r="K43" s="13">
        <v>7</v>
      </c>
      <c r="L43" s="89"/>
    </row>
    <row r="44" spans="1:12" s="96" customFormat="1" ht="12" customHeight="1" x14ac:dyDescent="0.2">
      <c r="A44" s="188" t="s">
        <v>148</v>
      </c>
      <c r="B44" s="223"/>
      <c r="C44" s="224">
        <f t="shared" si="2"/>
        <v>4.2</v>
      </c>
      <c r="D44" s="224">
        <f t="shared" si="3"/>
        <v>1.3</v>
      </c>
      <c r="E44" s="349" t="s">
        <v>211</v>
      </c>
      <c r="F44" s="224">
        <v>2.1</v>
      </c>
      <c r="G44" s="224">
        <v>0.65</v>
      </c>
      <c r="H44" s="48">
        <v>4</v>
      </c>
      <c r="I44" s="13">
        <v>41</v>
      </c>
      <c r="J44" s="13">
        <v>6</v>
      </c>
      <c r="K44" s="13">
        <v>7</v>
      </c>
      <c r="L44" s="89"/>
    </row>
    <row r="45" spans="1:12" s="96" customFormat="1" ht="12" customHeight="1" x14ac:dyDescent="0.2">
      <c r="A45" s="188" t="s">
        <v>149</v>
      </c>
      <c r="B45" s="223"/>
      <c r="C45" s="224">
        <f t="shared" si="2"/>
        <v>4.4000000000000004</v>
      </c>
      <c r="D45" s="224">
        <f t="shared" si="3"/>
        <v>1.4</v>
      </c>
      <c r="E45" s="349" t="s">
        <v>211</v>
      </c>
      <c r="F45" s="224">
        <v>2.2000000000000002</v>
      </c>
      <c r="G45" s="224">
        <v>0.7</v>
      </c>
      <c r="H45" s="48">
        <v>4</v>
      </c>
      <c r="I45" s="13">
        <v>42</v>
      </c>
      <c r="J45" s="13">
        <v>6</v>
      </c>
      <c r="K45" s="13">
        <v>7</v>
      </c>
      <c r="L45" s="89"/>
    </row>
    <row r="46" spans="1:12" s="96" customFormat="1" ht="12" customHeight="1" x14ac:dyDescent="0.2">
      <c r="A46" s="188" t="s">
        <v>150</v>
      </c>
      <c r="B46" s="223"/>
      <c r="C46" s="224">
        <f t="shared" si="2"/>
        <v>4.4000000000000004</v>
      </c>
      <c r="D46" s="224">
        <f t="shared" si="3"/>
        <v>1.4</v>
      </c>
      <c r="E46" s="349" t="s">
        <v>211</v>
      </c>
      <c r="F46" s="224">
        <v>2.2000000000000002</v>
      </c>
      <c r="G46" s="224">
        <v>0.7</v>
      </c>
      <c r="H46" s="48">
        <v>4</v>
      </c>
      <c r="I46" s="13">
        <v>43</v>
      </c>
      <c r="J46" s="13">
        <v>6</v>
      </c>
      <c r="K46" s="13">
        <v>7</v>
      </c>
      <c r="L46" s="89"/>
    </row>
    <row r="47" spans="1:12" s="96" customFormat="1" ht="12" customHeight="1" x14ac:dyDescent="0.2">
      <c r="A47" s="188" t="s">
        <v>151</v>
      </c>
      <c r="B47" s="223"/>
      <c r="C47" s="224">
        <f t="shared" si="2"/>
        <v>4.4000000000000004</v>
      </c>
      <c r="D47" s="224">
        <f t="shared" si="3"/>
        <v>1.4</v>
      </c>
      <c r="E47" s="349" t="s">
        <v>211</v>
      </c>
      <c r="F47" s="224">
        <v>2.2000000000000002</v>
      </c>
      <c r="G47" s="224">
        <v>0.7</v>
      </c>
      <c r="H47" s="48">
        <v>4</v>
      </c>
      <c r="I47" s="13">
        <v>44</v>
      </c>
      <c r="J47" s="13">
        <v>6</v>
      </c>
      <c r="K47" s="13">
        <v>7</v>
      </c>
      <c r="L47" s="89"/>
    </row>
    <row r="48" spans="1:12" s="96" customFormat="1" ht="12" customHeight="1" x14ac:dyDescent="0.2">
      <c r="A48" s="188" t="s">
        <v>271</v>
      </c>
      <c r="B48" s="223">
        <v>126</v>
      </c>
      <c r="C48" s="224">
        <f t="shared" si="2"/>
        <v>6</v>
      </c>
      <c r="D48" s="224">
        <f t="shared" si="3"/>
        <v>2.2000000000000002</v>
      </c>
      <c r="E48" s="349" t="s">
        <v>211</v>
      </c>
      <c r="F48" s="224">
        <v>3</v>
      </c>
      <c r="G48" s="224">
        <v>1.1000000000000001</v>
      </c>
      <c r="H48" s="48">
        <v>4</v>
      </c>
      <c r="I48" s="13">
        <v>45</v>
      </c>
      <c r="J48" s="13">
        <v>6</v>
      </c>
      <c r="K48" s="13">
        <v>7</v>
      </c>
      <c r="L48" s="89"/>
    </row>
    <row r="49" spans="1:12" s="96" customFormat="1" ht="12" customHeight="1" x14ac:dyDescent="0.2">
      <c r="A49" s="188" t="s">
        <v>272</v>
      </c>
      <c r="B49" s="223">
        <v>127</v>
      </c>
      <c r="C49" s="224">
        <f t="shared" si="2"/>
        <v>6</v>
      </c>
      <c r="D49" s="224">
        <f t="shared" si="3"/>
        <v>2.2000000000000002</v>
      </c>
      <c r="E49" s="349" t="s">
        <v>211</v>
      </c>
      <c r="F49" s="224">
        <v>3</v>
      </c>
      <c r="G49" s="224">
        <v>1.1000000000000001</v>
      </c>
      <c r="H49" s="48">
        <v>4</v>
      </c>
      <c r="I49" s="13">
        <v>46</v>
      </c>
      <c r="J49" s="13">
        <v>6</v>
      </c>
      <c r="K49" s="13">
        <v>7</v>
      </c>
      <c r="L49" s="89"/>
    </row>
    <row r="50" spans="1:12" s="96" customFormat="1" ht="12" customHeight="1" x14ac:dyDescent="0.2">
      <c r="A50" s="188" t="s">
        <v>273</v>
      </c>
      <c r="B50" s="223"/>
      <c r="C50" s="224">
        <f t="shared" si="2"/>
        <v>6</v>
      </c>
      <c r="D50" s="224">
        <f t="shared" si="3"/>
        <v>2.2000000000000002</v>
      </c>
      <c r="E50" s="349" t="s">
        <v>211</v>
      </c>
      <c r="F50" s="224">
        <v>3</v>
      </c>
      <c r="G50" s="224">
        <v>1.1000000000000001</v>
      </c>
      <c r="H50" s="48">
        <v>4</v>
      </c>
      <c r="I50" s="13">
        <v>47</v>
      </c>
      <c r="J50" s="13">
        <v>6</v>
      </c>
      <c r="K50" s="13">
        <v>7</v>
      </c>
      <c r="L50" s="89"/>
    </row>
    <row r="51" spans="1:12" s="96" customFormat="1" ht="12" customHeight="1" x14ac:dyDescent="0.2">
      <c r="A51" s="188" t="s">
        <v>274</v>
      </c>
      <c r="B51" s="223"/>
      <c r="C51" s="224">
        <f t="shared" si="2"/>
        <v>6.5</v>
      </c>
      <c r="D51" s="224">
        <f t="shared" si="3"/>
        <v>2.4</v>
      </c>
      <c r="E51" s="349" t="s">
        <v>211</v>
      </c>
      <c r="F51" s="224">
        <v>3.25</v>
      </c>
      <c r="G51" s="224">
        <v>1.2</v>
      </c>
      <c r="H51" s="48">
        <v>4</v>
      </c>
      <c r="I51" s="13">
        <v>48</v>
      </c>
      <c r="J51" s="13">
        <v>6</v>
      </c>
      <c r="K51" s="13">
        <v>7</v>
      </c>
      <c r="L51" s="89"/>
    </row>
    <row r="52" spans="1:12" s="96" customFormat="1" ht="12" customHeight="1" x14ac:dyDescent="0.2">
      <c r="A52" s="188" t="s">
        <v>275</v>
      </c>
      <c r="B52" s="223"/>
      <c r="C52" s="224">
        <f t="shared" si="2"/>
        <v>6.5</v>
      </c>
      <c r="D52" s="224">
        <f t="shared" si="3"/>
        <v>2.4</v>
      </c>
      <c r="E52" s="349" t="s">
        <v>211</v>
      </c>
      <c r="F52" s="224">
        <v>3.25</v>
      </c>
      <c r="G52" s="224">
        <v>1.2</v>
      </c>
      <c r="H52" s="48">
        <v>4</v>
      </c>
      <c r="I52" s="13">
        <v>49</v>
      </c>
      <c r="J52" s="13">
        <v>6</v>
      </c>
      <c r="K52" s="13">
        <v>7</v>
      </c>
      <c r="L52" s="89"/>
    </row>
    <row r="53" spans="1:12" s="96" customFormat="1" ht="12" customHeight="1" x14ac:dyDescent="0.2">
      <c r="A53" s="188" t="s">
        <v>276</v>
      </c>
      <c r="B53" s="223"/>
      <c r="C53" s="224">
        <f t="shared" si="2"/>
        <v>6.5</v>
      </c>
      <c r="D53" s="224">
        <f t="shared" si="3"/>
        <v>2.4</v>
      </c>
      <c r="E53" s="349" t="s">
        <v>211</v>
      </c>
      <c r="F53" s="224">
        <v>3.25</v>
      </c>
      <c r="G53" s="224">
        <v>1.2</v>
      </c>
      <c r="H53" s="48">
        <v>4</v>
      </c>
      <c r="I53" s="13">
        <v>50</v>
      </c>
      <c r="J53" s="13">
        <v>6</v>
      </c>
      <c r="K53" s="13">
        <v>7</v>
      </c>
      <c r="L53" s="89"/>
    </row>
    <row r="54" spans="1:12" s="96" customFormat="1" ht="12" customHeight="1" x14ac:dyDescent="0.2">
      <c r="A54" s="188" t="s">
        <v>277</v>
      </c>
      <c r="B54" s="223"/>
      <c r="C54" s="224">
        <f t="shared" si="2"/>
        <v>7</v>
      </c>
      <c r="D54" s="224">
        <f t="shared" si="3"/>
        <v>2.6</v>
      </c>
      <c r="E54" s="349" t="s">
        <v>211</v>
      </c>
      <c r="F54" s="224">
        <v>3.5</v>
      </c>
      <c r="G54" s="224">
        <v>1.3</v>
      </c>
      <c r="H54" s="48">
        <v>4</v>
      </c>
      <c r="I54" s="13">
        <v>51</v>
      </c>
      <c r="J54" s="13">
        <v>6</v>
      </c>
      <c r="K54" s="13">
        <v>7</v>
      </c>
      <c r="L54" s="89"/>
    </row>
    <row r="55" spans="1:12" s="96" customFormat="1" ht="12" customHeight="1" x14ac:dyDescent="0.2">
      <c r="A55" s="188" t="s">
        <v>278</v>
      </c>
      <c r="B55" s="223"/>
      <c r="C55" s="224">
        <f t="shared" si="2"/>
        <v>7</v>
      </c>
      <c r="D55" s="224">
        <f t="shared" si="3"/>
        <v>2.6</v>
      </c>
      <c r="E55" s="349" t="s">
        <v>211</v>
      </c>
      <c r="F55" s="224">
        <v>3.5</v>
      </c>
      <c r="G55" s="224">
        <v>1.3</v>
      </c>
      <c r="H55" s="48">
        <v>4</v>
      </c>
      <c r="I55" s="13">
        <v>52</v>
      </c>
      <c r="J55" s="13">
        <v>6</v>
      </c>
      <c r="K55" s="13">
        <v>7</v>
      </c>
      <c r="L55" s="89"/>
    </row>
    <row r="56" spans="1:12" s="96" customFormat="1" ht="12" customHeight="1" x14ac:dyDescent="0.2">
      <c r="A56" s="188" t="s">
        <v>279</v>
      </c>
      <c r="B56" s="223"/>
      <c r="C56" s="224">
        <f t="shared" si="2"/>
        <v>7</v>
      </c>
      <c r="D56" s="224">
        <f t="shared" si="3"/>
        <v>2.6</v>
      </c>
      <c r="E56" s="349" t="s">
        <v>211</v>
      </c>
      <c r="F56" s="224">
        <v>3.5</v>
      </c>
      <c r="G56" s="224">
        <v>1.3</v>
      </c>
      <c r="H56" s="48">
        <v>4</v>
      </c>
      <c r="I56" s="13">
        <v>53</v>
      </c>
      <c r="J56" s="13">
        <v>6</v>
      </c>
      <c r="K56" s="13">
        <v>7</v>
      </c>
      <c r="L56" s="89"/>
    </row>
    <row r="57" spans="1:12" s="96" customFormat="1" ht="12" customHeight="1" x14ac:dyDescent="0.2">
      <c r="A57" s="188" t="s">
        <v>198</v>
      </c>
      <c r="B57" s="223"/>
      <c r="C57" s="224">
        <f t="shared" si="2"/>
        <v>0.6</v>
      </c>
      <c r="D57" s="224">
        <f t="shared" si="3"/>
        <v>0.3</v>
      </c>
      <c r="E57" s="349" t="s">
        <v>211</v>
      </c>
      <c r="F57" s="224">
        <v>0.3</v>
      </c>
      <c r="G57" s="224">
        <v>0.15</v>
      </c>
      <c r="H57" s="48">
        <v>4</v>
      </c>
      <c r="I57" s="13">
        <v>54</v>
      </c>
      <c r="J57" s="13">
        <v>6</v>
      </c>
      <c r="K57" s="13">
        <v>7</v>
      </c>
      <c r="L57" s="89"/>
    </row>
    <row r="58" spans="1:12" s="96" customFormat="1" ht="12" customHeight="1" x14ac:dyDescent="0.2">
      <c r="A58" s="188" t="s">
        <v>199</v>
      </c>
      <c r="B58" s="223"/>
      <c r="C58" s="224">
        <f t="shared" si="2"/>
        <v>0.6</v>
      </c>
      <c r="D58" s="224">
        <f t="shared" si="3"/>
        <v>0.3</v>
      </c>
      <c r="E58" s="349" t="s">
        <v>211</v>
      </c>
      <c r="F58" s="224">
        <v>0.3</v>
      </c>
      <c r="G58" s="224">
        <v>0.15</v>
      </c>
      <c r="H58" s="48">
        <v>4</v>
      </c>
      <c r="I58" s="13">
        <v>55</v>
      </c>
      <c r="J58" s="13">
        <v>6</v>
      </c>
      <c r="K58" s="13">
        <v>7</v>
      </c>
      <c r="L58" s="89"/>
    </row>
    <row r="59" spans="1:12" s="96" customFormat="1" ht="12" customHeight="1" x14ac:dyDescent="0.2">
      <c r="A59" s="188" t="s">
        <v>200</v>
      </c>
      <c r="B59" s="223"/>
      <c r="C59" s="224">
        <f t="shared" si="2"/>
        <v>0.6</v>
      </c>
      <c r="D59" s="224">
        <f t="shared" si="3"/>
        <v>0.3</v>
      </c>
      <c r="E59" s="349" t="s">
        <v>211</v>
      </c>
      <c r="F59" s="224">
        <v>0.3</v>
      </c>
      <c r="G59" s="224">
        <v>0.15</v>
      </c>
      <c r="H59" s="48">
        <v>4</v>
      </c>
      <c r="I59" s="13">
        <v>56</v>
      </c>
      <c r="J59" s="13">
        <v>6</v>
      </c>
      <c r="K59" s="13">
        <v>7</v>
      </c>
      <c r="L59" s="89"/>
    </row>
    <row r="60" spans="1:12" s="96" customFormat="1" ht="12" customHeight="1" x14ac:dyDescent="0.2">
      <c r="A60" s="188" t="s">
        <v>152</v>
      </c>
      <c r="B60" s="223">
        <v>130</v>
      </c>
      <c r="C60" s="224">
        <f t="shared" si="2"/>
        <v>0.6</v>
      </c>
      <c r="D60" s="224">
        <f t="shared" si="3"/>
        <v>0.3</v>
      </c>
      <c r="E60" s="349" t="s">
        <v>211</v>
      </c>
      <c r="F60" s="224">
        <v>0.3</v>
      </c>
      <c r="G60" s="224">
        <v>0.15</v>
      </c>
      <c r="H60" s="48">
        <v>4</v>
      </c>
      <c r="I60" s="13">
        <v>57</v>
      </c>
      <c r="J60" s="13">
        <v>6</v>
      </c>
      <c r="K60" s="13">
        <v>7</v>
      </c>
    </row>
    <row r="61" spans="1:12" s="96" customFormat="1" ht="12" customHeight="1" x14ac:dyDescent="0.2">
      <c r="A61" s="188" t="s">
        <v>129</v>
      </c>
      <c r="B61" s="223">
        <v>131</v>
      </c>
      <c r="C61" s="224">
        <f t="shared" si="2"/>
        <v>0.6</v>
      </c>
      <c r="D61" s="224">
        <f t="shared" si="3"/>
        <v>0.3</v>
      </c>
      <c r="E61" s="349" t="s">
        <v>211</v>
      </c>
      <c r="F61" s="224">
        <v>0.3</v>
      </c>
      <c r="G61" s="224">
        <v>0.15</v>
      </c>
      <c r="H61" s="48">
        <v>4</v>
      </c>
      <c r="I61" s="13">
        <v>58</v>
      </c>
      <c r="J61" s="13">
        <v>6</v>
      </c>
      <c r="K61" s="13">
        <v>7</v>
      </c>
    </row>
    <row r="62" spans="1:12" s="96" customFormat="1" ht="12" customHeight="1" x14ac:dyDescent="0.2">
      <c r="A62" s="188" t="s">
        <v>153</v>
      </c>
      <c r="B62" s="223"/>
      <c r="C62" s="224">
        <f t="shared" si="2"/>
        <v>0.6</v>
      </c>
      <c r="D62" s="224">
        <f t="shared" si="3"/>
        <v>0.3</v>
      </c>
      <c r="E62" s="349" t="s">
        <v>211</v>
      </c>
      <c r="F62" s="224">
        <v>0.3</v>
      </c>
      <c r="G62" s="224">
        <v>0.15</v>
      </c>
      <c r="H62" s="48">
        <v>4</v>
      </c>
      <c r="I62" s="13">
        <v>59</v>
      </c>
      <c r="J62" s="13">
        <v>6</v>
      </c>
      <c r="K62" s="13">
        <v>7</v>
      </c>
    </row>
    <row r="63" spans="1:12" s="96" customFormat="1" ht="12" customHeight="1" x14ac:dyDescent="0.2">
      <c r="A63" s="188" t="s">
        <v>280</v>
      </c>
      <c r="B63" s="223">
        <v>140</v>
      </c>
      <c r="C63" s="224">
        <f t="shared" si="2"/>
        <v>1.8</v>
      </c>
      <c r="D63" s="224">
        <f t="shared" si="3"/>
        <v>0.6</v>
      </c>
      <c r="E63" s="349" t="s">
        <v>211</v>
      </c>
      <c r="F63" s="224">
        <v>0.9</v>
      </c>
      <c r="G63" s="224">
        <v>0.3</v>
      </c>
      <c r="H63" s="48">
        <v>6</v>
      </c>
      <c r="I63" s="13">
        <v>60</v>
      </c>
      <c r="J63" s="13">
        <v>6</v>
      </c>
      <c r="K63" s="13">
        <v>7</v>
      </c>
      <c r="L63" s="89"/>
    </row>
    <row r="64" spans="1:12" s="96" customFormat="1" ht="12" customHeight="1" x14ac:dyDescent="0.2">
      <c r="A64" s="188" t="s">
        <v>281</v>
      </c>
      <c r="B64" s="223">
        <v>141</v>
      </c>
      <c r="C64" s="224">
        <f t="shared" si="2"/>
        <v>1.8</v>
      </c>
      <c r="D64" s="224">
        <f t="shared" si="3"/>
        <v>0.6</v>
      </c>
      <c r="E64" s="349" t="s">
        <v>211</v>
      </c>
      <c r="F64" s="224">
        <v>0.9</v>
      </c>
      <c r="G64" s="224">
        <v>0.3</v>
      </c>
      <c r="H64" s="48">
        <v>6</v>
      </c>
      <c r="I64" s="13">
        <v>61</v>
      </c>
      <c r="J64" s="13">
        <v>6</v>
      </c>
      <c r="K64" s="13">
        <v>7</v>
      </c>
      <c r="L64" s="89"/>
    </row>
    <row r="65" spans="1:12" s="96" customFormat="1" ht="12" customHeight="1" x14ac:dyDescent="0.2">
      <c r="A65" s="188" t="s">
        <v>282</v>
      </c>
      <c r="B65" s="223">
        <v>142</v>
      </c>
      <c r="C65" s="224">
        <f t="shared" si="2"/>
        <v>2.5</v>
      </c>
      <c r="D65" s="224">
        <f t="shared" si="3"/>
        <v>1</v>
      </c>
      <c r="E65" s="349" t="s">
        <v>211</v>
      </c>
      <c r="F65" s="224">
        <v>1.25</v>
      </c>
      <c r="G65" s="224">
        <v>0.5</v>
      </c>
      <c r="H65" s="48">
        <v>6</v>
      </c>
      <c r="I65" s="13">
        <v>62</v>
      </c>
      <c r="J65" s="13">
        <v>6</v>
      </c>
      <c r="K65" s="13">
        <v>7</v>
      </c>
      <c r="L65" s="89"/>
    </row>
    <row r="66" spans="1:12" s="96" customFormat="1" ht="12" customHeight="1" x14ac:dyDescent="0.2">
      <c r="A66" s="188" t="s">
        <v>283</v>
      </c>
      <c r="B66" s="223">
        <v>143</v>
      </c>
      <c r="C66" s="224">
        <f t="shared" si="2"/>
        <v>2.5</v>
      </c>
      <c r="D66" s="224">
        <f t="shared" si="3"/>
        <v>1</v>
      </c>
      <c r="E66" s="349" t="s">
        <v>211</v>
      </c>
      <c r="F66" s="224">
        <v>1.25</v>
      </c>
      <c r="G66" s="224">
        <v>0.5</v>
      </c>
      <c r="H66" s="48">
        <v>6</v>
      </c>
      <c r="I66" s="13">
        <v>63</v>
      </c>
      <c r="J66" s="13">
        <v>6</v>
      </c>
      <c r="K66" s="13">
        <v>7</v>
      </c>
      <c r="L66" s="89"/>
    </row>
    <row r="67" spans="1:12" s="96" customFormat="1" ht="12" customHeight="1" x14ac:dyDescent="0.2">
      <c r="A67" s="188" t="s">
        <v>284</v>
      </c>
      <c r="B67" s="223">
        <v>158</v>
      </c>
      <c r="C67" s="224">
        <f t="shared" si="2"/>
        <v>1.5</v>
      </c>
      <c r="D67" s="224">
        <f t="shared" si="3"/>
        <v>0.6</v>
      </c>
      <c r="E67" s="349" t="s">
        <v>211</v>
      </c>
      <c r="F67" s="224">
        <v>0.75</v>
      </c>
      <c r="G67" s="224">
        <v>0.3</v>
      </c>
      <c r="H67" s="48">
        <v>6</v>
      </c>
      <c r="I67" s="13">
        <v>64</v>
      </c>
      <c r="J67" s="13">
        <v>6</v>
      </c>
      <c r="K67" s="13">
        <v>7</v>
      </c>
      <c r="L67" s="89"/>
    </row>
    <row r="68" spans="1:12" s="96" customFormat="1" ht="12" customHeight="1" x14ac:dyDescent="0.2">
      <c r="A68" s="188" t="s">
        <v>285</v>
      </c>
      <c r="B68" s="223">
        <v>159</v>
      </c>
      <c r="C68" s="224">
        <f t="shared" ref="C68:C81" si="4">F68*2</f>
        <v>1.5</v>
      </c>
      <c r="D68" s="224">
        <f t="shared" ref="D68:D81" si="5">G68*2</f>
        <v>0.6</v>
      </c>
      <c r="E68" s="349" t="s">
        <v>211</v>
      </c>
      <c r="F68" s="224">
        <v>0.75</v>
      </c>
      <c r="G68" s="224">
        <v>0.3</v>
      </c>
      <c r="H68" s="48">
        <v>6</v>
      </c>
      <c r="I68" s="13">
        <v>65</v>
      </c>
      <c r="J68" s="13">
        <v>6</v>
      </c>
      <c r="K68" s="13">
        <v>7</v>
      </c>
      <c r="L68" s="89"/>
    </row>
    <row r="69" spans="1:12" s="96" customFormat="1" ht="12" customHeight="1" x14ac:dyDescent="0.2">
      <c r="A69" s="188" t="s">
        <v>286</v>
      </c>
      <c r="B69" s="223"/>
      <c r="C69" s="224">
        <f t="shared" si="4"/>
        <v>1.5</v>
      </c>
      <c r="D69" s="224">
        <f t="shared" si="5"/>
        <v>0.6</v>
      </c>
      <c r="E69" s="349" t="s">
        <v>211</v>
      </c>
      <c r="F69" s="224">
        <v>0.75</v>
      </c>
      <c r="G69" s="224">
        <v>0.3</v>
      </c>
      <c r="H69" s="48">
        <v>6</v>
      </c>
      <c r="I69" s="13">
        <v>66</v>
      </c>
      <c r="J69" s="13">
        <v>6</v>
      </c>
      <c r="K69" s="13">
        <v>7</v>
      </c>
      <c r="L69" s="89"/>
    </row>
    <row r="70" spans="1:12" s="96" customFormat="1" ht="12" customHeight="1" x14ac:dyDescent="0.2">
      <c r="A70" s="188" t="s">
        <v>287</v>
      </c>
      <c r="B70" s="223"/>
      <c r="C70" s="224">
        <f t="shared" si="4"/>
        <v>1.5</v>
      </c>
      <c r="D70" s="224">
        <f t="shared" si="5"/>
        <v>0.6</v>
      </c>
      <c r="E70" s="349" t="s">
        <v>211</v>
      </c>
      <c r="F70" s="224">
        <v>0.75</v>
      </c>
      <c r="G70" s="224">
        <v>0.3</v>
      </c>
      <c r="H70" s="48">
        <v>6</v>
      </c>
      <c r="I70" s="93" t="s">
        <v>46</v>
      </c>
      <c r="J70" s="13">
        <v>6</v>
      </c>
      <c r="K70" s="13">
        <v>7</v>
      </c>
      <c r="L70" s="89" t="s">
        <v>201</v>
      </c>
    </row>
    <row r="71" spans="1:12" s="96" customFormat="1" ht="12" customHeight="1" x14ac:dyDescent="0.2">
      <c r="A71" s="188" t="s">
        <v>288</v>
      </c>
      <c r="B71" s="223"/>
      <c r="C71" s="224">
        <f t="shared" si="4"/>
        <v>1.5</v>
      </c>
      <c r="D71" s="224">
        <f t="shared" si="5"/>
        <v>0.6</v>
      </c>
      <c r="E71" s="349" t="s">
        <v>211</v>
      </c>
      <c r="F71" s="224">
        <v>0.75</v>
      </c>
      <c r="G71" s="224">
        <v>0.3</v>
      </c>
      <c r="H71" s="48">
        <v>6</v>
      </c>
      <c r="I71" s="93" t="s">
        <v>46</v>
      </c>
      <c r="J71" s="13">
        <v>6</v>
      </c>
      <c r="K71" s="13">
        <v>7</v>
      </c>
      <c r="L71" s="89" t="s">
        <v>201</v>
      </c>
    </row>
    <row r="72" spans="1:12" s="96" customFormat="1" ht="12" customHeight="1" x14ac:dyDescent="0.2">
      <c r="A72" s="188" t="s">
        <v>289</v>
      </c>
      <c r="B72" s="223"/>
      <c r="C72" s="224">
        <f t="shared" si="4"/>
        <v>1.5</v>
      </c>
      <c r="D72" s="224">
        <f t="shared" si="5"/>
        <v>0.6</v>
      </c>
      <c r="E72" s="349" t="s">
        <v>211</v>
      </c>
      <c r="F72" s="224">
        <v>0.75</v>
      </c>
      <c r="G72" s="224">
        <v>0.3</v>
      </c>
      <c r="H72" s="48">
        <v>6</v>
      </c>
      <c r="I72" s="93" t="s">
        <v>46</v>
      </c>
      <c r="J72" s="13">
        <v>6</v>
      </c>
      <c r="K72" s="13">
        <v>7</v>
      </c>
      <c r="L72" s="89" t="s">
        <v>201</v>
      </c>
    </row>
    <row r="73" spans="1:12" s="96" customFormat="1" ht="12" customHeight="1" x14ac:dyDescent="0.2">
      <c r="A73" s="188" t="s">
        <v>290</v>
      </c>
      <c r="B73" s="223">
        <v>160</v>
      </c>
      <c r="C73" s="224">
        <f t="shared" si="4"/>
        <v>1.5</v>
      </c>
      <c r="D73" s="224">
        <f t="shared" si="5"/>
        <v>0.6</v>
      </c>
      <c r="E73" s="349" t="s">
        <v>211</v>
      </c>
      <c r="F73" s="224">
        <v>0.75</v>
      </c>
      <c r="G73" s="224">
        <v>0.3</v>
      </c>
      <c r="H73" s="48">
        <v>6</v>
      </c>
      <c r="I73" s="13">
        <v>67</v>
      </c>
      <c r="J73" s="13">
        <v>6</v>
      </c>
      <c r="K73" s="13">
        <v>7</v>
      </c>
      <c r="L73" s="89"/>
    </row>
    <row r="74" spans="1:12" s="96" customFormat="1" ht="12" customHeight="1" x14ac:dyDescent="0.2">
      <c r="A74" s="188" t="s">
        <v>291</v>
      </c>
      <c r="B74" s="223">
        <v>161</v>
      </c>
      <c r="C74" s="224">
        <f t="shared" si="4"/>
        <v>1.5</v>
      </c>
      <c r="D74" s="224">
        <f t="shared" si="5"/>
        <v>0.6</v>
      </c>
      <c r="E74" s="349" t="s">
        <v>211</v>
      </c>
      <c r="F74" s="224">
        <v>0.75</v>
      </c>
      <c r="G74" s="224">
        <v>0.3</v>
      </c>
      <c r="H74" s="48">
        <v>6</v>
      </c>
      <c r="I74" s="13">
        <v>68</v>
      </c>
      <c r="J74" s="13">
        <v>6</v>
      </c>
      <c r="K74" s="13">
        <v>7</v>
      </c>
      <c r="L74" s="89"/>
    </row>
    <row r="75" spans="1:12" s="96" customFormat="1" ht="12" customHeight="1" x14ac:dyDescent="0.2">
      <c r="A75" s="188" t="s">
        <v>292</v>
      </c>
      <c r="B75" s="223"/>
      <c r="C75" s="224">
        <f t="shared" si="4"/>
        <v>1.5</v>
      </c>
      <c r="D75" s="224">
        <f t="shared" si="5"/>
        <v>0.6</v>
      </c>
      <c r="E75" s="349" t="s">
        <v>211</v>
      </c>
      <c r="F75" s="224">
        <v>0.75</v>
      </c>
      <c r="G75" s="224">
        <v>0.3</v>
      </c>
      <c r="H75" s="48">
        <v>6</v>
      </c>
      <c r="I75" s="13">
        <v>69</v>
      </c>
      <c r="J75" s="13">
        <v>6</v>
      </c>
      <c r="K75" s="13">
        <v>7</v>
      </c>
      <c r="L75" s="89"/>
    </row>
    <row r="76" spans="1:12" s="96" customFormat="1" ht="12" customHeight="1" x14ac:dyDescent="0.2">
      <c r="A76" s="188" t="s">
        <v>293</v>
      </c>
      <c r="B76" s="223"/>
      <c r="C76" s="224">
        <f t="shared" si="4"/>
        <v>1.5</v>
      </c>
      <c r="D76" s="224">
        <f t="shared" si="5"/>
        <v>0.6</v>
      </c>
      <c r="E76" s="349" t="s">
        <v>211</v>
      </c>
      <c r="F76" s="224">
        <v>0.75</v>
      </c>
      <c r="G76" s="224">
        <v>0.3</v>
      </c>
      <c r="H76" s="48">
        <v>6</v>
      </c>
      <c r="I76" s="13">
        <v>70</v>
      </c>
      <c r="J76" s="13">
        <v>6</v>
      </c>
      <c r="K76" s="13">
        <v>7</v>
      </c>
      <c r="L76" s="89"/>
    </row>
    <row r="77" spans="1:12" s="96" customFormat="1" ht="12" customHeight="1" x14ac:dyDescent="0.2">
      <c r="A77" s="188" t="s">
        <v>294</v>
      </c>
      <c r="B77" s="223"/>
      <c r="C77" s="224">
        <f t="shared" si="4"/>
        <v>1.5</v>
      </c>
      <c r="D77" s="224">
        <f t="shared" si="5"/>
        <v>0.6</v>
      </c>
      <c r="E77" s="349" t="s">
        <v>211</v>
      </c>
      <c r="F77" s="224">
        <v>0.75</v>
      </c>
      <c r="G77" s="224">
        <v>0.3</v>
      </c>
      <c r="H77" s="48">
        <v>6</v>
      </c>
      <c r="I77" s="13">
        <v>71</v>
      </c>
      <c r="J77" s="13">
        <v>6</v>
      </c>
      <c r="K77" s="13">
        <v>7</v>
      </c>
      <c r="L77" s="89"/>
    </row>
    <row r="78" spans="1:12" s="96" customFormat="1" ht="12" customHeight="1" x14ac:dyDescent="0.2">
      <c r="A78" s="188" t="s">
        <v>295</v>
      </c>
      <c r="B78" s="223"/>
      <c r="C78" s="224">
        <f t="shared" si="4"/>
        <v>1.5</v>
      </c>
      <c r="D78" s="224">
        <f t="shared" si="5"/>
        <v>0.6</v>
      </c>
      <c r="E78" s="349" t="s">
        <v>211</v>
      </c>
      <c r="F78" s="224">
        <v>0.75</v>
      </c>
      <c r="G78" s="224">
        <v>0.3</v>
      </c>
      <c r="H78" s="48">
        <v>6</v>
      </c>
      <c r="I78" s="13">
        <v>72</v>
      </c>
      <c r="J78" s="13">
        <v>6</v>
      </c>
      <c r="K78" s="13">
        <v>7</v>
      </c>
      <c r="L78" s="89"/>
    </row>
    <row r="79" spans="1:12" s="96" customFormat="1" ht="12" customHeight="1" x14ac:dyDescent="0.2">
      <c r="A79" s="188" t="s">
        <v>154</v>
      </c>
      <c r="B79" s="223"/>
      <c r="C79" s="224">
        <f t="shared" si="4"/>
        <v>1.5</v>
      </c>
      <c r="D79" s="224">
        <f t="shared" si="5"/>
        <v>0.6</v>
      </c>
      <c r="E79" s="349" t="s">
        <v>211</v>
      </c>
      <c r="F79" s="224">
        <v>0.75</v>
      </c>
      <c r="G79" s="224">
        <v>0.3</v>
      </c>
      <c r="H79" s="48">
        <v>6</v>
      </c>
      <c r="I79" s="13">
        <v>73</v>
      </c>
      <c r="J79" s="13">
        <v>6</v>
      </c>
      <c r="K79" s="13">
        <v>7</v>
      </c>
      <c r="L79" s="89" t="s">
        <v>202</v>
      </c>
    </row>
    <row r="80" spans="1:12" s="96" customFormat="1" ht="12" customHeight="1" x14ac:dyDescent="0.2">
      <c r="A80" s="188" t="s">
        <v>155</v>
      </c>
      <c r="B80" s="223"/>
      <c r="C80" s="224">
        <f t="shared" si="4"/>
        <v>1.5</v>
      </c>
      <c r="D80" s="224">
        <f t="shared" si="5"/>
        <v>0.6</v>
      </c>
      <c r="E80" s="349" t="s">
        <v>211</v>
      </c>
      <c r="F80" s="224">
        <v>0.75</v>
      </c>
      <c r="G80" s="224">
        <v>0.3</v>
      </c>
      <c r="H80" s="48">
        <v>6</v>
      </c>
      <c r="I80" s="13">
        <v>73</v>
      </c>
      <c r="J80" s="13">
        <v>6</v>
      </c>
      <c r="K80" s="13">
        <v>7</v>
      </c>
      <c r="L80" s="89" t="s">
        <v>202</v>
      </c>
    </row>
    <row r="81" spans="1:12" s="96" customFormat="1" ht="12" customHeight="1" x14ac:dyDescent="0.2">
      <c r="A81" s="188" t="s">
        <v>131</v>
      </c>
      <c r="B81" s="223">
        <v>136</v>
      </c>
      <c r="C81" s="224">
        <f t="shared" si="4"/>
        <v>3.6</v>
      </c>
      <c r="D81" s="224">
        <f t="shared" si="5"/>
        <v>0.6</v>
      </c>
      <c r="E81" s="349" t="s">
        <v>211</v>
      </c>
      <c r="F81" s="224">
        <v>1.8</v>
      </c>
      <c r="G81" s="224">
        <v>0.3</v>
      </c>
      <c r="H81" s="48">
        <v>6</v>
      </c>
      <c r="I81" s="13">
        <v>74</v>
      </c>
      <c r="J81" s="13">
        <v>6</v>
      </c>
      <c r="K81" s="13">
        <v>7</v>
      </c>
      <c r="L81" s="89"/>
    </row>
    <row r="82" spans="1:12" s="96" customFormat="1" ht="12" customHeight="1" x14ac:dyDescent="0.2">
      <c r="A82" s="2" t="s">
        <v>83</v>
      </c>
      <c r="B82" s="20">
        <v>163</v>
      </c>
      <c r="C82" s="22" t="s">
        <v>158</v>
      </c>
      <c r="D82" s="22" t="s">
        <v>158</v>
      </c>
      <c r="E82" s="350" t="s">
        <v>211</v>
      </c>
      <c r="F82" s="22" t="s">
        <v>158</v>
      </c>
      <c r="G82" s="22" t="s">
        <v>158</v>
      </c>
      <c r="H82" s="48"/>
      <c r="I82" s="13">
        <v>75</v>
      </c>
      <c r="J82" s="13">
        <v>6</v>
      </c>
      <c r="K82" s="13">
        <v>7</v>
      </c>
      <c r="L82" s="89" t="s">
        <v>203</v>
      </c>
    </row>
    <row r="83" spans="1:12" s="96" customFormat="1" ht="12" customHeight="1" x14ac:dyDescent="0.2">
      <c r="A83" s="2" t="s">
        <v>156</v>
      </c>
      <c r="B83" s="20"/>
      <c r="C83" s="22" t="s">
        <v>158</v>
      </c>
      <c r="D83" s="22" t="s">
        <v>158</v>
      </c>
      <c r="E83" s="350" t="s">
        <v>211</v>
      </c>
      <c r="F83" s="22" t="s">
        <v>158</v>
      </c>
      <c r="G83" s="22" t="s">
        <v>158</v>
      </c>
      <c r="H83" s="48"/>
      <c r="I83" s="13">
        <v>75</v>
      </c>
      <c r="J83" s="13">
        <v>6</v>
      </c>
      <c r="K83" s="13">
        <v>7</v>
      </c>
      <c r="L83" s="89" t="s">
        <v>203</v>
      </c>
    </row>
    <row r="84" spans="1:12" s="96" customFormat="1" ht="12" customHeight="1" x14ac:dyDescent="0.2">
      <c r="A84" s="2" t="s">
        <v>80</v>
      </c>
      <c r="B84" s="20">
        <v>164</v>
      </c>
      <c r="C84" s="22" t="s">
        <v>158</v>
      </c>
      <c r="D84" s="22" t="s">
        <v>158</v>
      </c>
      <c r="E84" s="350" t="s">
        <v>211</v>
      </c>
      <c r="F84" s="22" t="s">
        <v>158</v>
      </c>
      <c r="G84" s="22" t="s">
        <v>158</v>
      </c>
      <c r="H84" s="48"/>
      <c r="I84" s="13">
        <v>76</v>
      </c>
      <c r="J84" s="13">
        <v>6</v>
      </c>
      <c r="K84" s="13">
        <v>7</v>
      </c>
      <c r="L84" s="89" t="s">
        <v>204</v>
      </c>
    </row>
    <row r="85" spans="1:12" s="96" customFormat="1" ht="12" customHeight="1" x14ac:dyDescent="0.2">
      <c r="A85" s="2" t="s">
        <v>157</v>
      </c>
      <c r="B85" s="20"/>
      <c r="C85" s="22" t="s">
        <v>158</v>
      </c>
      <c r="D85" s="22" t="s">
        <v>158</v>
      </c>
      <c r="E85" s="350" t="s">
        <v>211</v>
      </c>
      <c r="F85" s="22" t="s">
        <v>158</v>
      </c>
      <c r="G85" s="22" t="s">
        <v>158</v>
      </c>
      <c r="H85" s="48"/>
      <c r="I85" s="13">
        <v>76</v>
      </c>
      <c r="J85" s="13">
        <v>6</v>
      </c>
      <c r="K85" s="13">
        <v>7</v>
      </c>
      <c r="L85" s="89" t="s">
        <v>204</v>
      </c>
    </row>
    <row r="86" spans="1:12" s="96" customFormat="1" ht="12" customHeight="1" x14ac:dyDescent="0.2">
      <c r="A86" s="2" t="s">
        <v>81</v>
      </c>
      <c r="B86" s="20">
        <v>165</v>
      </c>
      <c r="C86" s="22" t="s">
        <v>158</v>
      </c>
      <c r="D86" s="22" t="s">
        <v>158</v>
      </c>
      <c r="E86" s="350" t="s">
        <v>211</v>
      </c>
      <c r="F86" s="22" t="s">
        <v>158</v>
      </c>
      <c r="G86" s="22" t="s">
        <v>158</v>
      </c>
      <c r="H86" s="48"/>
      <c r="I86" s="13">
        <v>77</v>
      </c>
      <c r="J86" s="13">
        <v>6</v>
      </c>
      <c r="K86" s="13">
        <v>7</v>
      </c>
      <c r="L86" s="89"/>
    </row>
    <row r="87" spans="1:12" s="96" customFormat="1" ht="12" customHeight="1" x14ac:dyDescent="0.2">
      <c r="A87" s="2" t="s">
        <v>84</v>
      </c>
      <c r="B87" s="20">
        <v>167</v>
      </c>
      <c r="C87" s="22" t="s">
        <v>158</v>
      </c>
      <c r="D87" s="22" t="s">
        <v>158</v>
      </c>
      <c r="E87" s="350" t="s">
        <v>211</v>
      </c>
      <c r="F87" s="22" t="s">
        <v>158</v>
      </c>
      <c r="G87" s="22" t="s">
        <v>158</v>
      </c>
      <c r="H87" s="48"/>
      <c r="I87" s="13">
        <v>78</v>
      </c>
      <c r="J87" s="13">
        <v>6</v>
      </c>
      <c r="K87" s="13">
        <v>7</v>
      </c>
      <c r="L87" s="89"/>
    </row>
    <row r="88" spans="1:12" s="96" customFormat="1" ht="12" customHeight="1" x14ac:dyDescent="0.2">
      <c r="A88" s="2" t="s">
        <v>82</v>
      </c>
      <c r="B88" s="20">
        <v>166</v>
      </c>
      <c r="C88" s="22" t="s">
        <v>158</v>
      </c>
      <c r="D88" s="22" t="s">
        <v>158</v>
      </c>
      <c r="E88" s="350" t="s">
        <v>211</v>
      </c>
      <c r="F88" s="22" t="s">
        <v>158</v>
      </c>
      <c r="G88" s="22" t="s">
        <v>158</v>
      </c>
      <c r="H88" s="48"/>
      <c r="I88" s="13">
        <v>79</v>
      </c>
      <c r="J88" s="13">
        <v>6</v>
      </c>
      <c r="K88" s="13">
        <v>7</v>
      </c>
      <c r="L88" s="89"/>
    </row>
    <row r="89" spans="1:12" s="96" customFormat="1" ht="12" customHeight="1" x14ac:dyDescent="0.2">
      <c r="A89" s="2" t="s">
        <v>85</v>
      </c>
      <c r="B89" s="20">
        <v>168</v>
      </c>
      <c r="C89" s="22" t="s">
        <v>158</v>
      </c>
      <c r="D89" s="22" t="s">
        <v>158</v>
      </c>
      <c r="E89" s="350" t="s">
        <v>211</v>
      </c>
      <c r="F89" s="22" t="s">
        <v>158</v>
      </c>
      <c r="G89" s="22" t="s">
        <v>158</v>
      </c>
      <c r="H89" s="48"/>
      <c r="I89" s="13">
        <v>80</v>
      </c>
      <c r="J89" s="13">
        <v>6</v>
      </c>
      <c r="K89" s="13">
        <v>7</v>
      </c>
      <c r="L89" s="89"/>
    </row>
    <row r="90" spans="1:12" s="96" customFormat="1" ht="12" customHeight="1" x14ac:dyDescent="0.2">
      <c r="A90" s="2" t="s">
        <v>159</v>
      </c>
      <c r="B90" s="20"/>
      <c r="C90" s="22" t="s">
        <v>158</v>
      </c>
      <c r="D90" s="22" t="s">
        <v>158</v>
      </c>
      <c r="E90" s="350" t="s">
        <v>211</v>
      </c>
      <c r="F90" s="22" t="s">
        <v>158</v>
      </c>
      <c r="G90" s="22" t="s">
        <v>158</v>
      </c>
      <c r="H90" s="48"/>
      <c r="I90" s="13">
        <v>81</v>
      </c>
      <c r="J90" s="13">
        <v>6</v>
      </c>
      <c r="K90" s="13">
        <v>7</v>
      </c>
      <c r="L90" s="89"/>
    </row>
    <row r="91" spans="1:12" s="96" customFormat="1" ht="12" customHeight="1" x14ac:dyDescent="0.2">
      <c r="A91" s="92" t="s">
        <v>206</v>
      </c>
      <c r="B91" s="20"/>
      <c r="C91" s="22" t="s">
        <v>158</v>
      </c>
      <c r="D91" s="22" t="s">
        <v>158</v>
      </c>
      <c r="E91" s="350" t="s">
        <v>211</v>
      </c>
      <c r="F91" s="22" t="s">
        <v>158</v>
      </c>
      <c r="G91" s="22" t="s">
        <v>158</v>
      </c>
      <c r="H91" s="48"/>
      <c r="I91" s="13">
        <v>82</v>
      </c>
      <c r="J91" s="13">
        <v>6</v>
      </c>
      <c r="K91" s="13">
        <v>7</v>
      </c>
      <c r="L91" s="89" t="s">
        <v>205</v>
      </c>
    </row>
    <row r="92" spans="1:12" s="96" customFormat="1" ht="12" customHeight="1" x14ac:dyDescent="0.2">
      <c r="A92" s="2" t="s">
        <v>86</v>
      </c>
      <c r="B92" s="20">
        <v>171</v>
      </c>
      <c r="C92" s="22" t="s">
        <v>158</v>
      </c>
      <c r="D92" s="22" t="s">
        <v>158</v>
      </c>
      <c r="E92" s="350" t="s">
        <v>211</v>
      </c>
      <c r="F92" s="22" t="s">
        <v>158</v>
      </c>
      <c r="G92" s="22" t="s">
        <v>158</v>
      </c>
      <c r="H92" s="48"/>
      <c r="I92" s="13">
        <v>84</v>
      </c>
      <c r="J92" s="13">
        <v>6</v>
      </c>
      <c r="K92" s="13">
        <v>7</v>
      </c>
      <c r="L92" s="89"/>
    </row>
    <row r="93" spans="1:12" s="96" customFormat="1" ht="12" customHeight="1" x14ac:dyDescent="0.2">
      <c r="A93" s="2" t="s">
        <v>161</v>
      </c>
      <c r="B93" s="20"/>
      <c r="C93" s="94">
        <f>F93*2</f>
        <v>0.20399999999999999</v>
      </c>
      <c r="D93" s="22" t="s">
        <v>158</v>
      </c>
      <c r="E93" s="350" t="s">
        <v>211</v>
      </c>
      <c r="F93" s="94">
        <v>0.10199999999999999</v>
      </c>
      <c r="G93" s="22" t="s">
        <v>158</v>
      </c>
      <c r="H93" s="48"/>
      <c r="I93" s="13">
        <v>86</v>
      </c>
      <c r="J93" s="13">
        <v>6</v>
      </c>
      <c r="K93" s="13">
        <v>7</v>
      </c>
      <c r="L93" s="89" t="s">
        <v>207</v>
      </c>
    </row>
    <row r="94" spans="1:12" s="96" customFormat="1" ht="12" customHeight="1" x14ac:dyDescent="0.2">
      <c r="A94" s="2" t="s">
        <v>160</v>
      </c>
      <c r="B94" s="20"/>
      <c r="C94" s="94">
        <f>F94*2</f>
        <v>0.8952</v>
      </c>
      <c r="D94" s="22" t="s">
        <v>158</v>
      </c>
      <c r="E94" s="350" t="s">
        <v>211</v>
      </c>
      <c r="F94" s="94">
        <v>0.4476</v>
      </c>
      <c r="G94" s="22" t="s">
        <v>158</v>
      </c>
      <c r="H94" s="48"/>
      <c r="I94" s="13">
        <v>86</v>
      </c>
      <c r="J94" s="13">
        <v>6</v>
      </c>
      <c r="K94" s="13">
        <v>7</v>
      </c>
      <c r="L94" s="89" t="s">
        <v>207</v>
      </c>
    </row>
    <row r="95" spans="1:12" s="96" customFormat="1" ht="12" customHeight="1" x14ac:dyDescent="0.2">
      <c r="A95" s="2" t="s">
        <v>162</v>
      </c>
      <c r="B95" s="20"/>
      <c r="C95" s="94">
        <f>F95*2</f>
        <v>8.2600000000000007E-2</v>
      </c>
      <c r="D95" s="22" t="s">
        <v>158</v>
      </c>
      <c r="E95" s="350" t="s">
        <v>211</v>
      </c>
      <c r="F95" s="94">
        <v>4.1300000000000003E-2</v>
      </c>
      <c r="G95" s="22" t="s">
        <v>158</v>
      </c>
      <c r="H95" s="48"/>
      <c r="I95" s="13">
        <v>87</v>
      </c>
      <c r="J95" s="13">
        <v>6</v>
      </c>
      <c r="K95" s="13">
        <v>7</v>
      </c>
      <c r="L95" s="89"/>
    </row>
    <row r="96" spans="1:12" s="96" customFormat="1" ht="12" customHeight="1" x14ac:dyDescent="0.2">
      <c r="A96" s="2" t="s">
        <v>163</v>
      </c>
      <c r="B96" s="20"/>
      <c r="C96" s="22" t="s">
        <v>158</v>
      </c>
      <c r="D96" s="22" t="s">
        <v>158</v>
      </c>
      <c r="E96" s="350" t="s">
        <v>211</v>
      </c>
      <c r="F96" s="22" t="s">
        <v>158</v>
      </c>
      <c r="G96" s="22" t="s">
        <v>158</v>
      </c>
      <c r="H96" s="48"/>
      <c r="I96" s="13">
        <v>88</v>
      </c>
      <c r="J96" s="13">
        <v>6</v>
      </c>
      <c r="K96" s="13">
        <v>7</v>
      </c>
      <c r="L96" s="89"/>
    </row>
    <row r="97" spans="1:12" s="96" customFormat="1" ht="12" customHeight="1" x14ac:dyDescent="0.2">
      <c r="A97" s="2" t="s">
        <v>87</v>
      </c>
      <c r="B97" s="20">
        <v>172</v>
      </c>
      <c r="C97" s="22">
        <f>F97*2</f>
        <v>8.5999999999999993E-2</v>
      </c>
      <c r="D97" s="22" t="s">
        <v>158</v>
      </c>
      <c r="E97" s="350" t="s">
        <v>211</v>
      </c>
      <c r="F97" s="22">
        <v>4.2999999999999997E-2</v>
      </c>
      <c r="G97" s="22" t="s">
        <v>158</v>
      </c>
      <c r="H97" s="48"/>
      <c r="I97" s="13">
        <v>85</v>
      </c>
      <c r="J97" s="13">
        <v>6</v>
      </c>
      <c r="K97" s="13">
        <v>7</v>
      </c>
      <c r="L97" s="89"/>
    </row>
    <row r="98" spans="1:12" s="96" customFormat="1" ht="12" customHeight="1" x14ac:dyDescent="0.2">
      <c r="A98" s="2" t="s">
        <v>164</v>
      </c>
      <c r="B98" s="20"/>
      <c r="C98" s="22" t="s">
        <v>158</v>
      </c>
      <c r="D98" s="22" t="s">
        <v>158</v>
      </c>
      <c r="E98" s="350" t="s">
        <v>211</v>
      </c>
      <c r="F98" s="22" t="s">
        <v>158</v>
      </c>
      <c r="G98" s="22" t="s">
        <v>158</v>
      </c>
      <c r="H98" s="48"/>
      <c r="I98" s="13">
        <v>89</v>
      </c>
      <c r="J98" s="13">
        <v>6</v>
      </c>
      <c r="K98" s="13">
        <v>7</v>
      </c>
      <c r="L98" s="89" t="s">
        <v>208</v>
      </c>
    </row>
    <row r="99" spans="1:12" s="96" customFormat="1" ht="12" customHeight="1" x14ac:dyDescent="0.2">
      <c r="A99" s="2" t="s">
        <v>165</v>
      </c>
      <c r="B99" s="20"/>
      <c r="C99" s="22" t="s">
        <v>158</v>
      </c>
      <c r="D99" s="22" t="s">
        <v>158</v>
      </c>
      <c r="E99" s="350" t="s">
        <v>211</v>
      </c>
      <c r="F99" s="22" t="s">
        <v>158</v>
      </c>
      <c r="G99" s="22" t="s">
        <v>158</v>
      </c>
      <c r="H99" s="48"/>
      <c r="I99" s="13">
        <v>89</v>
      </c>
      <c r="J99" s="13">
        <v>6</v>
      </c>
      <c r="K99" s="13">
        <v>7</v>
      </c>
      <c r="L99" s="89" t="s">
        <v>208</v>
      </c>
    </row>
    <row r="100" spans="1:12" s="96" customFormat="1" ht="12" customHeight="1" x14ac:dyDescent="0.2">
      <c r="A100" s="2" t="s">
        <v>88</v>
      </c>
      <c r="B100" s="20">
        <v>174</v>
      </c>
      <c r="C100" s="22" t="s">
        <v>158</v>
      </c>
      <c r="D100" s="22" t="s">
        <v>158</v>
      </c>
      <c r="E100" s="350" t="s">
        <v>211</v>
      </c>
      <c r="F100" s="22" t="s">
        <v>158</v>
      </c>
      <c r="G100" s="22" t="s">
        <v>158</v>
      </c>
      <c r="H100" s="48"/>
      <c r="I100" s="13">
        <v>90</v>
      </c>
      <c r="J100" s="13">
        <v>6</v>
      </c>
      <c r="K100" s="13">
        <v>7</v>
      </c>
      <c r="L100" s="89"/>
    </row>
    <row r="101" spans="1:12" s="96" customFormat="1" ht="12" customHeight="1" x14ac:dyDescent="0.2">
      <c r="A101" s="2" t="s">
        <v>89</v>
      </c>
      <c r="B101" s="20">
        <v>175</v>
      </c>
      <c r="C101" s="22" t="s">
        <v>158</v>
      </c>
      <c r="D101" s="22" t="s">
        <v>158</v>
      </c>
      <c r="E101" s="350" t="s">
        <v>211</v>
      </c>
      <c r="F101" s="22" t="s">
        <v>158</v>
      </c>
      <c r="G101" s="22" t="s">
        <v>158</v>
      </c>
      <c r="H101" s="48"/>
      <c r="I101" s="13">
        <v>91</v>
      </c>
      <c r="J101" s="13">
        <v>6</v>
      </c>
      <c r="K101" s="13">
        <v>7</v>
      </c>
      <c r="L101" s="89"/>
    </row>
    <row r="102" spans="1:12" s="96" customFormat="1" ht="12" customHeight="1" x14ac:dyDescent="0.2">
      <c r="A102" s="2" t="s">
        <v>166</v>
      </c>
      <c r="B102" s="20"/>
      <c r="C102" s="22" t="s">
        <v>158</v>
      </c>
      <c r="D102" s="22" t="s">
        <v>158</v>
      </c>
      <c r="E102" s="350" t="s">
        <v>211</v>
      </c>
      <c r="F102" s="22" t="s">
        <v>158</v>
      </c>
      <c r="G102" s="22" t="s">
        <v>158</v>
      </c>
      <c r="H102" s="48"/>
      <c r="I102" s="13">
        <v>92</v>
      </c>
      <c r="J102" s="13">
        <v>6</v>
      </c>
      <c r="K102" s="13">
        <v>7</v>
      </c>
      <c r="L102" s="89"/>
    </row>
    <row r="103" spans="1:12" s="96" customFormat="1" ht="12" customHeight="1" x14ac:dyDescent="0.2">
      <c r="A103" s="2" t="s">
        <v>167</v>
      </c>
      <c r="B103" s="20"/>
      <c r="C103" s="22" t="s">
        <v>158</v>
      </c>
      <c r="D103" s="22" t="s">
        <v>158</v>
      </c>
      <c r="E103" s="350" t="s">
        <v>211</v>
      </c>
      <c r="F103" s="22" t="s">
        <v>158</v>
      </c>
      <c r="G103" s="22" t="s">
        <v>158</v>
      </c>
      <c r="H103" s="48"/>
      <c r="I103" s="13">
        <v>93</v>
      </c>
      <c r="J103" s="13">
        <v>6</v>
      </c>
      <c r="K103" s="13">
        <v>7</v>
      </c>
      <c r="L103" s="89"/>
    </row>
    <row r="104" spans="1:12" s="96" customFormat="1" ht="12" customHeight="1" x14ac:dyDescent="0.2">
      <c r="A104" s="2" t="s">
        <v>168</v>
      </c>
      <c r="B104" s="20"/>
      <c r="C104" s="22" t="s">
        <v>158</v>
      </c>
      <c r="D104" s="22" t="s">
        <v>158</v>
      </c>
      <c r="E104" s="350" t="s">
        <v>211</v>
      </c>
      <c r="F104" s="22" t="s">
        <v>158</v>
      </c>
      <c r="G104" s="22" t="s">
        <v>158</v>
      </c>
      <c r="H104" s="48"/>
      <c r="I104" s="13">
        <v>94</v>
      </c>
      <c r="J104" s="13">
        <v>6</v>
      </c>
      <c r="K104" s="13">
        <v>7</v>
      </c>
      <c r="L104" s="89" t="s">
        <v>209</v>
      </c>
    </row>
    <row r="105" spans="1:12" s="96" customFormat="1" ht="12" customHeight="1" x14ac:dyDescent="0.2">
      <c r="A105" s="2" t="s">
        <v>169</v>
      </c>
      <c r="B105" s="20"/>
      <c r="C105" s="22" t="s">
        <v>158</v>
      </c>
      <c r="D105" s="22" t="s">
        <v>158</v>
      </c>
      <c r="E105" s="350" t="s">
        <v>211</v>
      </c>
      <c r="F105" s="22" t="s">
        <v>158</v>
      </c>
      <c r="G105" s="22" t="s">
        <v>158</v>
      </c>
      <c r="H105" s="48"/>
      <c r="I105" s="13">
        <v>94</v>
      </c>
      <c r="J105" s="13">
        <v>6</v>
      </c>
      <c r="K105" s="13">
        <v>7</v>
      </c>
      <c r="L105" s="89" t="s">
        <v>209</v>
      </c>
    </row>
    <row r="106" spans="1:12" s="96" customFormat="1" ht="12" customHeight="1" x14ac:dyDescent="0.2">
      <c r="A106" s="2" t="s">
        <v>170</v>
      </c>
      <c r="B106" s="20"/>
      <c r="C106" s="22" t="s">
        <v>158</v>
      </c>
      <c r="D106" s="22" t="s">
        <v>158</v>
      </c>
      <c r="E106" s="350" t="s">
        <v>211</v>
      </c>
      <c r="F106" s="22" t="s">
        <v>158</v>
      </c>
      <c r="G106" s="22" t="s">
        <v>158</v>
      </c>
      <c r="H106" s="48"/>
      <c r="I106" s="13">
        <v>95</v>
      </c>
      <c r="J106" s="13">
        <v>6</v>
      </c>
      <c r="K106" s="13">
        <v>7</v>
      </c>
      <c r="L106" s="89" t="s">
        <v>210</v>
      </c>
    </row>
    <row r="107" spans="1:12" s="96" customFormat="1" ht="12" customHeight="1" x14ac:dyDescent="0.2">
      <c r="A107" s="2" t="s">
        <v>171</v>
      </c>
      <c r="B107" s="20"/>
      <c r="C107" s="22" t="s">
        <v>158</v>
      </c>
      <c r="D107" s="22" t="s">
        <v>158</v>
      </c>
      <c r="E107" s="350" t="s">
        <v>211</v>
      </c>
      <c r="F107" s="22" t="s">
        <v>158</v>
      </c>
      <c r="G107" s="22" t="s">
        <v>158</v>
      </c>
      <c r="H107" s="48"/>
      <c r="I107" s="13">
        <v>95</v>
      </c>
      <c r="J107" s="13">
        <v>6</v>
      </c>
      <c r="K107" s="13">
        <v>7</v>
      </c>
      <c r="L107" s="89" t="s">
        <v>210</v>
      </c>
    </row>
    <row r="108" spans="1:12" s="96" customFormat="1" ht="12" customHeight="1" x14ac:dyDescent="0.2">
      <c r="A108" s="2" t="s">
        <v>172</v>
      </c>
      <c r="B108" s="20"/>
      <c r="C108" s="22" t="s">
        <v>158</v>
      </c>
      <c r="D108" s="22" t="s">
        <v>158</v>
      </c>
      <c r="E108" s="350" t="s">
        <v>211</v>
      </c>
      <c r="F108" s="22" t="s">
        <v>158</v>
      </c>
      <c r="G108" s="22" t="s">
        <v>158</v>
      </c>
      <c r="H108" s="48"/>
      <c r="I108" s="13">
        <v>96</v>
      </c>
      <c r="J108" s="13">
        <v>6</v>
      </c>
      <c r="K108" s="13">
        <v>7</v>
      </c>
      <c r="L108" s="89"/>
    </row>
    <row r="109" spans="1:12" s="96" customFormat="1" ht="12" customHeight="1" x14ac:dyDescent="0.2">
      <c r="A109" s="2" t="s">
        <v>173</v>
      </c>
      <c r="B109" s="20"/>
      <c r="C109" s="22" t="s">
        <v>158</v>
      </c>
      <c r="D109" s="22" t="s">
        <v>158</v>
      </c>
      <c r="E109" s="350" t="s">
        <v>211</v>
      </c>
      <c r="F109" s="22" t="s">
        <v>158</v>
      </c>
      <c r="G109" s="22" t="s">
        <v>158</v>
      </c>
      <c r="H109" s="48"/>
      <c r="I109" s="13">
        <v>97</v>
      </c>
      <c r="J109" s="13">
        <v>6</v>
      </c>
      <c r="K109" s="13">
        <v>7</v>
      </c>
      <c r="L109" s="89"/>
    </row>
    <row r="110" spans="1:12" s="96" customFormat="1" ht="12" customHeight="1" x14ac:dyDescent="0.2">
      <c r="A110" s="2" t="s">
        <v>174</v>
      </c>
      <c r="B110" s="20">
        <v>182</v>
      </c>
      <c r="C110" s="238">
        <f>F110*2</f>
        <v>0.254</v>
      </c>
      <c r="D110" s="22" t="s">
        <v>158</v>
      </c>
      <c r="E110" s="350" t="s">
        <v>211</v>
      </c>
      <c r="F110" s="95">
        <v>0.127</v>
      </c>
      <c r="G110" s="22" t="s">
        <v>158</v>
      </c>
      <c r="H110" s="48"/>
      <c r="I110" s="13">
        <v>98</v>
      </c>
      <c r="J110" s="13">
        <v>6</v>
      </c>
      <c r="K110" s="13">
        <v>7</v>
      </c>
      <c r="L110" s="89"/>
    </row>
    <row r="111" spans="1:12" s="96" customFormat="1" ht="12" customHeight="1" x14ac:dyDescent="0.2">
      <c r="A111" s="2" t="s">
        <v>175</v>
      </c>
      <c r="B111" s="20">
        <v>183</v>
      </c>
      <c r="C111" s="238">
        <f>F111*2</f>
        <v>0.254</v>
      </c>
      <c r="D111" s="22" t="s">
        <v>158</v>
      </c>
      <c r="E111" s="350" t="s">
        <v>211</v>
      </c>
      <c r="F111" s="95">
        <v>0.127</v>
      </c>
      <c r="G111" s="22" t="s">
        <v>158</v>
      </c>
      <c r="H111" s="48"/>
      <c r="I111" s="13">
        <v>99</v>
      </c>
      <c r="J111" s="13">
        <v>6</v>
      </c>
      <c r="K111" s="13">
        <v>7</v>
      </c>
      <c r="L111" s="89"/>
    </row>
    <row r="112" spans="1:12" s="96" customFormat="1" ht="12" customHeight="1" x14ac:dyDescent="0.2">
      <c r="A112" s="2" t="s">
        <v>176</v>
      </c>
      <c r="B112" s="20">
        <v>184</v>
      </c>
      <c r="C112" s="22" t="s">
        <v>158</v>
      </c>
      <c r="D112" s="22" t="s">
        <v>158</v>
      </c>
      <c r="E112" s="350" t="s">
        <v>211</v>
      </c>
      <c r="F112" s="22" t="s">
        <v>158</v>
      </c>
      <c r="G112" s="22" t="s">
        <v>158</v>
      </c>
      <c r="H112" s="48"/>
      <c r="I112" s="13">
        <v>100</v>
      </c>
      <c r="J112" s="13">
        <v>6</v>
      </c>
      <c r="K112" s="13">
        <v>7</v>
      </c>
      <c r="L112" s="89"/>
    </row>
    <row r="113" spans="1:12" s="96" customFormat="1" ht="12" customHeight="1" x14ac:dyDescent="0.2">
      <c r="A113" s="2" t="s">
        <v>177</v>
      </c>
      <c r="B113" s="20">
        <v>185</v>
      </c>
      <c r="C113" s="22" t="s">
        <v>158</v>
      </c>
      <c r="D113" s="22" t="s">
        <v>158</v>
      </c>
      <c r="E113" s="350" t="s">
        <v>211</v>
      </c>
      <c r="F113" s="22" t="s">
        <v>158</v>
      </c>
      <c r="G113" s="22" t="s">
        <v>158</v>
      </c>
      <c r="H113" s="48"/>
      <c r="I113" s="13">
        <v>101</v>
      </c>
      <c r="J113" s="13">
        <v>6</v>
      </c>
      <c r="K113" s="13">
        <v>7</v>
      </c>
      <c r="L113" s="89"/>
    </row>
    <row r="114" spans="1:12" s="96" customFormat="1" ht="12" customHeight="1" x14ac:dyDescent="0.2">
      <c r="A114" s="2" t="s">
        <v>178</v>
      </c>
      <c r="B114" s="20"/>
      <c r="C114" s="22" t="s">
        <v>158</v>
      </c>
      <c r="D114" s="22" t="s">
        <v>158</v>
      </c>
      <c r="E114" s="350" t="s">
        <v>211</v>
      </c>
      <c r="F114" s="22" t="s">
        <v>158</v>
      </c>
      <c r="G114" s="22" t="s">
        <v>158</v>
      </c>
      <c r="H114" s="48"/>
      <c r="I114" s="13">
        <v>102</v>
      </c>
      <c r="J114" s="13">
        <v>6</v>
      </c>
      <c r="K114" s="13">
        <v>7</v>
      </c>
      <c r="L114" s="89"/>
    </row>
    <row r="115" spans="1:12" s="96" customFormat="1" ht="12" customHeight="1" x14ac:dyDescent="0.2">
      <c r="A115" s="2" t="s">
        <v>179</v>
      </c>
      <c r="B115" s="20"/>
      <c r="C115" s="22" t="s">
        <v>158</v>
      </c>
      <c r="D115" s="22" t="s">
        <v>158</v>
      </c>
      <c r="E115" s="350" t="s">
        <v>211</v>
      </c>
      <c r="F115" s="22" t="s">
        <v>158</v>
      </c>
      <c r="G115" s="22" t="s">
        <v>158</v>
      </c>
      <c r="H115" s="48"/>
      <c r="I115" s="13">
        <v>103</v>
      </c>
      <c r="J115" s="13">
        <v>6</v>
      </c>
      <c r="K115" s="13">
        <v>7</v>
      </c>
      <c r="L115" s="89"/>
    </row>
    <row r="116" spans="1:12" s="96" customFormat="1" ht="12" customHeight="1" x14ac:dyDescent="0.2">
      <c r="A116" s="2" t="s">
        <v>180</v>
      </c>
      <c r="B116" s="20"/>
      <c r="C116" s="22" t="s">
        <v>158</v>
      </c>
      <c r="D116" s="22" t="s">
        <v>158</v>
      </c>
      <c r="E116" s="350" t="s">
        <v>211</v>
      </c>
      <c r="F116" s="22" t="s">
        <v>158</v>
      </c>
      <c r="G116" s="22" t="s">
        <v>158</v>
      </c>
      <c r="H116" s="48"/>
      <c r="I116" s="13">
        <v>104</v>
      </c>
      <c r="J116" s="13">
        <v>6</v>
      </c>
      <c r="K116" s="13">
        <v>7</v>
      </c>
      <c r="L116" s="89"/>
    </row>
    <row r="117" spans="1:12" s="96" customFormat="1" ht="12" customHeight="1" x14ac:dyDescent="0.2">
      <c r="A117" s="2" t="s">
        <v>181</v>
      </c>
      <c r="B117" s="20"/>
      <c r="C117" s="22" t="s">
        <v>158</v>
      </c>
      <c r="D117" s="22" t="s">
        <v>158</v>
      </c>
      <c r="E117" s="350" t="s">
        <v>211</v>
      </c>
      <c r="F117" s="22" t="s">
        <v>158</v>
      </c>
      <c r="G117" s="22" t="s">
        <v>158</v>
      </c>
      <c r="H117" s="48"/>
      <c r="I117" s="13">
        <v>105</v>
      </c>
      <c r="J117" s="13">
        <v>6</v>
      </c>
      <c r="K117" s="13">
        <v>7</v>
      </c>
      <c r="L117" s="89"/>
    </row>
    <row r="118" spans="1:12" s="96" customFormat="1" ht="12" customHeight="1" x14ac:dyDescent="0.2">
      <c r="A118" s="2" t="s">
        <v>182</v>
      </c>
      <c r="B118" s="20"/>
      <c r="C118" s="22" t="s">
        <v>158</v>
      </c>
      <c r="D118" s="22" t="s">
        <v>158</v>
      </c>
      <c r="E118" s="350" t="s">
        <v>211</v>
      </c>
      <c r="F118" s="22" t="s">
        <v>158</v>
      </c>
      <c r="G118" s="22" t="s">
        <v>158</v>
      </c>
      <c r="H118" s="48"/>
      <c r="I118" s="13">
        <v>106</v>
      </c>
      <c r="J118" s="13">
        <v>6</v>
      </c>
      <c r="K118" s="13">
        <v>7</v>
      </c>
      <c r="L118" s="89"/>
    </row>
    <row r="119" spans="1:12" s="96" customFormat="1" ht="12" customHeight="1" x14ac:dyDescent="0.2">
      <c r="A119" s="2" t="s">
        <v>183</v>
      </c>
      <c r="B119" s="20"/>
      <c r="C119" s="22" t="s">
        <v>158</v>
      </c>
      <c r="D119" s="22" t="s">
        <v>158</v>
      </c>
      <c r="E119" s="350" t="s">
        <v>211</v>
      </c>
      <c r="F119" s="22" t="s">
        <v>158</v>
      </c>
      <c r="G119" s="22" t="s">
        <v>158</v>
      </c>
      <c r="H119" s="48"/>
      <c r="I119" s="13">
        <v>107</v>
      </c>
      <c r="J119" s="13">
        <v>6</v>
      </c>
      <c r="K119" s="13">
        <v>7</v>
      </c>
      <c r="L119" s="89"/>
    </row>
    <row r="120" spans="1:12" s="96" customFormat="1" ht="12" customHeight="1" x14ac:dyDescent="0.2">
      <c r="A120" s="2" t="s">
        <v>184</v>
      </c>
      <c r="B120" s="20"/>
      <c r="C120" s="22" t="s">
        <v>158</v>
      </c>
      <c r="D120" s="22" t="s">
        <v>158</v>
      </c>
      <c r="E120" s="350" t="s">
        <v>211</v>
      </c>
      <c r="F120" s="22" t="s">
        <v>158</v>
      </c>
      <c r="G120" s="22" t="s">
        <v>158</v>
      </c>
      <c r="H120" s="48"/>
      <c r="I120" s="13">
        <v>108</v>
      </c>
      <c r="J120" s="13">
        <v>6</v>
      </c>
      <c r="K120" s="13">
        <v>7</v>
      </c>
      <c r="L120" s="89"/>
    </row>
    <row r="121" spans="1:12" s="96" customFormat="1" ht="12" customHeight="1" x14ac:dyDescent="0.2">
      <c r="A121" s="2" t="s">
        <v>90</v>
      </c>
      <c r="B121" s="20">
        <v>186</v>
      </c>
      <c r="C121" s="22" t="s">
        <v>158</v>
      </c>
      <c r="D121" s="22" t="s">
        <v>158</v>
      </c>
      <c r="E121" s="350" t="s">
        <v>211</v>
      </c>
      <c r="F121" s="22" t="s">
        <v>158</v>
      </c>
      <c r="G121" s="22" t="s">
        <v>158</v>
      </c>
      <c r="H121" s="48"/>
      <c r="I121" s="13">
        <v>109</v>
      </c>
      <c r="J121" s="13">
        <v>6</v>
      </c>
      <c r="K121" s="13">
        <v>7</v>
      </c>
      <c r="L121" s="89"/>
    </row>
    <row r="122" spans="1:12" s="96" customFormat="1" ht="12" customHeight="1" x14ac:dyDescent="0.2">
      <c r="A122" s="2" t="s">
        <v>185</v>
      </c>
      <c r="B122" s="20"/>
      <c r="C122" s="22" t="s">
        <v>158</v>
      </c>
      <c r="D122" s="22" t="s">
        <v>158</v>
      </c>
      <c r="E122" s="350" t="s">
        <v>211</v>
      </c>
      <c r="F122" s="22" t="s">
        <v>158</v>
      </c>
      <c r="G122" s="22" t="s">
        <v>158</v>
      </c>
      <c r="H122" s="48"/>
      <c r="I122" s="13">
        <v>110</v>
      </c>
      <c r="J122" s="13">
        <v>6</v>
      </c>
      <c r="K122" s="13">
        <v>7</v>
      </c>
      <c r="L122" s="89"/>
    </row>
    <row r="123" spans="1:12" s="96" customFormat="1" ht="12" customHeight="1" x14ac:dyDescent="0.2">
      <c r="A123" s="2" t="s">
        <v>91</v>
      </c>
      <c r="B123" s="20">
        <v>187</v>
      </c>
      <c r="C123" s="22" t="s">
        <v>158</v>
      </c>
      <c r="D123" s="22" t="s">
        <v>158</v>
      </c>
      <c r="E123" s="350" t="s">
        <v>211</v>
      </c>
      <c r="F123" s="22" t="s">
        <v>158</v>
      </c>
      <c r="G123" s="22" t="s">
        <v>158</v>
      </c>
      <c r="H123" s="48"/>
      <c r="I123" s="13">
        <v>111</v>
      </c>
      <c r="J123" s="13">
        <v>6</v>
      </c>
      <c r="K123" s="13">
        <v>7</v>
      </c>
      <c r="L123" s="89"/>
    </row>
    <row r="124" spans="1:12" s="96" customFormat="1" ht="12" customHeight="1" x14ac:dyDescent="0.2">
      <c r="A124" s="2" t="s">
        <v>92</v>
      </c>
      <c r="B124" s="20">
        <v>188</v>
      </c>
      <c r="C124" s="22" t="s">
        <v>158</v>
      </c>
      <c r="D124" s="22" t="s">
        <v>158</v>
      </c>
      <c r="E124" s="350" t="s">
        <v>211</v>
      </c>
      <c r="F124" s="22" t="s">
        <v>158</v>
      </c>
      <c r="G124" s="22" t="s">
        <v>158</v>
      </c>
      <c r="H124" s="48"/>
      <c r="I124" s="13">
        <v>112</v>
      </c>
      <c r="J124" s="13">
        <v>6</v>
      </c>
      <c r="K124" s="13">
        <v>7</v>
      </c>
      <c r="L124" s="89"/>
    </row>
    <row r="125" spans="1:12" s="96" customFormat="1" ht="12" customHeight="1" x14ac:dyDescent="0.2">
      <c r="A125" s="2" t="s">
        <v>186</v>
      </c>
      <c r="B125" s="20"/>
      <c r="C125" s="22" t="s">
        <v>158</v>
      </c>
      <c r="D125" s="22" t="s">
        <v>158</v>
      </c>
      <c r="E125" s="350" t="s">
        <v>211</v>
      </c>
      <c r="F125" s="22" t="s">
        <v>158</v>
      </c>
      <c r="G125" s="22" t="s">
        <v>158</v>
      </c>
      <c r="H125" s="48"/>
      <c r="I125" s="13">
        <v>113</v>
      </c>
      <c r="J125" s="13">
        <v>6</v>
      </c>
      <c r="K125" s="13">
        <v>7</v>
      </c>
      <c r="L125" s="89"/>
    </row>
  </sheetData>
  <sortState ref="A260:O507">
    <sortCondition ref="I260:I507"/>
  </sortState>
  <customSheetViews>
    <customSheetView guid="{AC616ED4-7E19-479D-8B83-A78F84CC9BC3}" state="hidden" topLeftCell="A115">
      <selection activeCell="A21" sqref="A21"/>
      <pageMargins left="0.78740157499999996" right="0.78740157499999996" top="0.984251969" bottom="0.984251969" header="0.4921259845" footer="0.4921259845"/>
      <headerFooter alignWithMargins="0"/>
    </customSheetView>
  </customSheetViews>
  <mergeCells count="5">
    <mergeCell ref="J2:K3"/>
    <mergeCell ref="L2:L3"/>
    <mergeCell ref="A2:A3"/>
    <mergeCell ref="F2:G2"/>
    <mergeCell ref="C2:D2"/>
  </mergeCells>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S128"/>
  <sheetViews>
    <sheetView topLeftCell="B1" zoomScale="120" zoomScaleNormal="120" workbookViewId="0">
      <pane ySplit="3" topLeftCell="A4" activePane="bottomLeft" state="frozen"/>
      <selection pane="bottomLeft" activeCell="J4" sqref="J4"/>
    </sheetView>
  </sheetViews>
  <sheetFormatPr baseColWidth="10" defaultColWidth="11.42578125" defaultRowHeight="12" customHeight="1" x14ac:dyDescent="0.2"/>
  <cols>
    <col min="1" max="1" width="94.28515625" style="96" customWidth="1"/>
    <col min="2" max="2" width="5.7109375" style="10" customWidth="1"/>
    <col min="3" max="3" width="6.5703125" style="10" customWidth="1"/>
    <col min="4" max="7" width="9.7109375" style="96" customWidth="1"/>
    <col min="8" max="8" width="8.85546875" style="96" customWidth="1"/>
    <col min="9" max="9" width="9.85546875" style="10" customWidth="1"/>
    <col min="10" max="11" width="8.42578125" style="96" customWidth="1"/>
    <col min="12" max="14" width="10.42578125" style="10" customWidth="1"/>
    <col min="15" max="15" width="9" style="10" customWidth="1"/>
    <col min="16" max="16" width="7.42578125" style="13" customWidth="1"/>
    <col min="17" max="18" width="7.140625" style="96" customWidth="1"/>
    <col min="19" max="19" width="63.85546875" style="89" customWidth="1"/>
    <col min="20" max="16384" width="11.42578125" style="96"/>
  </cols>
  <sheetData>
    <row r="1" spans="1:19" ht="18.600000000000001" customHeight="1" x14ac:dyDescent="0.2">
      <c r="A1" s="362" t="s">
        <v>325</v>
      </c>
      <c r="B1" s="353"/>
      <c r="C1" s="353"/>
      <c r="D1" s="364"/>
      <c r="E1" s="364"/>
      <c r="F1" s="355"/>
      <c r="G1" s="355"/>
      <c r="H1" s="88"/>
      <c r="I1" s="88"/>
      <c r="J1" s="88"/>
      <c r="K1" s="88"/>
      <c r="L1" s="88"/>
      <c r="M1" s="88"/>
      <c r="N1" s="88"/>
      <c r="O1" s="88"/>
    </row>
    <row r="2" spans="1:19" s="352" customFormat="1" ht="12" customHeight="1" x14ac:dyDescent="0.2">
      <c r="A2" s="739" t="s">
        <v>418</v>
      </c>
      <c r="B2" s="363"/>
      <c r="C2" s="322"/>
      <c r="D2" s="732" t="s">
        <v>330</v>
      </c>
      <c r="E2" s="734"/>
      <c r="F2" s="749" t="s">
        <v>331</v>
      </c>
      <c r="G2" s="749"/>
      <c r="H2" s="346" t="s">
        <v>428</v>
      </c>
      <c r="I2" s="750" t="s">
        <v>429</v>
      </c>
      <c r="J2" s="751" t="s">
        <v>431</v>
      </c>
      <c r="K2" s="751"/>
      <c r="L2" s="750" t="s">
        <v>430</v>
      </c>
      <c r="M2" s="346" t="s">
        <v>319</v>
      </c>
      <c r="N2" s="351"/>
      <c r="O2" s="351"/>
      <c r="P2" s="80" t="s">
        <v>189</v>
      </c>
      <c r="Q2" s="743" t="s">
        <v>190</v>
      </c>
      <c r="R2" s="744"/>
      <c r="S2" s="752" t="s">
        <v>191</v>
      </c>
    </row>
    <row r="3" spans="1:19" s="352" customFormat="1" ht="12" customHeight="1" x14ac:dyDescent="0.2">
      <c r="A3" s="740"/>
      <c r="B3" s="363"/>
      <c r="C3" s="357" t="s">
        <v>3</v>
      </c>
      <c r="D3" s="358" t="s">
        <v>193</v>
      </c>
      <c r="E3" s="358" t="s">
        <v>194</v>
      </c>
      <c r="F3" s="358" t="s">
        <v>193</v>
      </c>
      <c r="G3" s="358" t="s">
        <v>194</v>
      </c>
      <c r="H3" s="346" t="s">
        <v>59</v>
      </c>
      <c r="I3" s="750"/>
      <c r="J3" s="346" t="s">
        <v>330</v>
      </c>
      <c r="K3" s="346" t="s">
        <v>331</v>
      </c>
      <c r="L3" s="750"/>
      <c r="M3" s="346" t="s">
        <v>3</v>
      </c>
      <c r="N3" s="346" t="s">
        <v>318</v>
      </c>
      <c r="O3" s="346" t="s">
        <v>319</v>
      </c>
      <c r="P3" s="81" t="s">
        <v>187</v>
      </c>
      <c r="Q3" s="745"/>
      <c r="R3" s="746"/>
      <c r="S3" s="752"/>
    </row>
    <row r="4" spans="1:19" ht="12" customHeight="1" x14ac:dyDescent="0.2">
      <c r="A4" s="194" t="s">
        <v>79</v>
      </c>
      <c r="B4" s="19">
        <v>3</v>
      </c>
      <c r="C4" s="350" t="s">
        <v>211</v>
      </c>
      <c r="D4" s="21"/>
      <c r="E4" s="21"/>
      <c r="F4" s="21">
        <v>1.5</v>
      </c>
      <c r="G4" s="21">
        <v>0.2</v>
      </c>
      <c r="H4" s="48">
        <v>10</v>
      </c>
      <c r="I4" s="88" t="s">
        <v>337</v>
      </c>
      <c r="J4" s="242">
        <f>K4*2</f>
        <v>3.68</v>
      </c>
      <c r="K4" s="240">
        <f>O4</f>
        <v>1.84</v>
      </c>
      <c r="L4" s="88" t="s">
        <v>320</v>
      </c>
      <c r="M4" s="88" t="s">
        <v>321</v>
      </c>
      <c r="N4" s="181">
        <v>3</v>
      </c>
      <c r="O4" s="180">
        <v>1.84</v>
      </c>
      <c r="P4" s="13">
        <v>1</v>
      </c>
      <c r="Q4" s="13">
        <v>4</v>
      </c>
      <c r="R4" s="13">
        <v>5</v>
      </c>
      <c r="S4" s="90"/>
    </row>
    <row r="5" spans="1:19" ht="12" customHeight="1" x14ac:dyDescent="0.2">
      <c r="A5" s="194" t="s">
        <v>133</v>
      </c>
      <c r="B5" s="19">
        <v>40</v>
      </c>
      <c r="C5" s="350" t="s">
        <v>211</v>
      </c>
      <c r="D5" s="21"/>
      <c r="E5" s="21"/>
      <c r="F5" s="21">
        <v>4.6500000000000004</v>
      </c>
      <c r="G5" s="21">
        <v>1.2</v>
      </c>
      <c r="H5" s="48">
        <v>10</v>
      </c>
      <c r="I5" s="88" t="s">
        <v>337</v>
      </c>
      <c r="J5" s="242">
        <f t="shared" ref="J5:J68" si="0">K5*2</f>
        <v>8</v>
      </c>
      <c r="K5" s="240">
        <f t="shared" ref="K5:K68" si="1">O5</f>
        <v>4</v>
      </c>
      <c r="L5" s="88" t="s">
        <v>320</v>
      </c>
      <c r="M5" s="88" t="s">
        <v>321</v>
      </c>
      <c r="N5" s="181">
        <v>3</v>
      </c>
      <c r="O5" s="180">
        <v>4</v>
      </c>
      <c r="P5" s="13">
        <v>2</v>
      </c>
      <c r="Q5" s="13">
        <v>4</v>
      </c>
      <c r="R5" s="13">
        <v>5</v>
      </c>
    </row>
    <row r="6" spans="1:19" ht="12" customHeight="1" x14ac:dyDescent="0.2">
      <c r="A6" s="194" t="s">
        <v>132</v>
      </c>
      <c r="B6" s="19">
        <v>41</v>
      </c>
      <c r="C6" s="350" t="s">
        <v>211</v>
      </c>
      <c r="D6" s="21"/>
      <c r="E6" s="21"/>
      <c r="F6" s="21">
        <v>4.6500000000000004</v>
      </c>
      <c r="G6" s="21">
        <v>1.2</v>
      </c>
      <c r="H6" s="48">
        <v>10</v>
      </c>
      <c r="I6" s="88" t="s">
        <v>337</v>
      </c>
      <c r="J6" s="242">
        <f t="shared" si="0"/>
        <v>8</v>
      </c>
      <c r="K6" s="240">
        <f t="shared" si="1"/>
        <v>4</v>
      </c>
      <c r="L6" s="88" t="s">
        <v>320</v>
      </c>
      <c r="M6" s="88" t="s">
        <v>321</v>
      </c>
      <c r="N6" s="181">
        <v>3</v>
      </c>
      <c r="O6" s="180">
        <v>4</v>
      </c>
      <c r="P6" s="13">
        <v>3</v>
      </c>
      <c r="Q6" s="13">
        <v>4</v>
      </c>
      <c r="R6" s="13">
        <v>5</v>
      </c>
    </row>
    <row r="7" spans="1:19" ht="12" customHeight="1" x14ac:dyDescent="0.2">
      <c r="A7" s="194" t="s">
        <v>134</v>
      </c>
      <c r="B7" s="19">
        <v>42</v>
      </c>
      <c r="C7" s="350" t="s">
        <v>211</v>
      </c>
      <c r="D7" s="21"/>
      <c r="E7" s="21"/>
      <c r="F7" s="21">
        <v>4.6500000000000004</v>
      </c>
      <c r="G7" s="21">
        <v>1.2</v>
      </c>
      <c r="H7" s="48">
        <v>10</v>
      </c>
      <c r="I7" s="88" t="s">
        <v>337</v>
      </c>
      <c r="J7" s="242">
        <f t="shared" si="0"/>
        <v>8</v>
      </c>
      <c r="K7" s="240">
        <f t="shared" si="1"/>
        <v>4</v>
      </c>
      <c r="L7" s="88" t="s">
        <v>320</v>
      </c>
      <c r="M7" s="88" t="s">
        <v>321</v>
      </c>
      <c r="N7" s="181">
        <v>3</v>
      </c>
      <c r="O7" s="180">
        <v>4</v>
      </c>
      <c r="P7" s="13">
        <v>4</v>
      </c>
      <c r="Q7" s="13">
        <v>4</v>
      </c>
      <c r="R7" s="13">
        <v>5</v>
      </c>
    </row>
    <row r="8" spans="1:19" ht="12" customHeight="1" x14ac:dyDescent="0.2">
      <c r="A8" s="194" t="s">
        <v>135</v>
      </c>
      <c r="B8" s="19"/>
      <c r="C8" s="350" t="s">
        <v>211</v>
      </c>
      <c r="D8" s="21"/>
      <c r="E8" s="21"/>
      <c r="F8" s="21">
        <v>4.6500000000000004</v>
      </c>
      <c r="G8" s="21">
        <v>1.2</v>
      </c>
      <c r="H8" s="48"/>
      <c r="I8" s="88" t="s">
        <v>337</v>
      </c>
      <c r="J8" s="242">
        <f t="shared" si="0"/>
        <v>8</v>
      </c>
      <c r="K8" s="240">
        <f t="shared" si="1"/>
        <v>4</v>
      </c>
      <c r="L8" s="88" t="s">
        <v>320</v>
      </c>
      <c r="M8" s="88" t="s">
        <v>321</v>
      </c>
      <c r="N8" s="181">
        <v>3</v>
      </c>
      <c r="O8" s="180">
        <v>4</v>
      </c>
      <c r="P8" s="13">
        <v>5</v>
      </c>
      <c r="Q8" s="13">
        <v>4</v>
      </c>
      <c r="R8" s="13">
        <v>5</v>
      </c>
    </row>
    <row r="9" spans="1:19" ht="12" customHeight="1" x14ac:dyDescent="0.2">
      <c r="A9" s="239" t="s">
        <v>70</v>
      </c>
      <c r="B9" s="19">
        <v>51</v>
      </c>
      <c r="C9" s="350" t="s">
        <v>211</v>
      </c>
      <c r="D9" s="21"/>
      <c r="E9" s="21"/>
      <c r="F9" s="21">
        <v>9.5</v>
      </c>
      <c r="G9" s="21">
        <v>3</v>
      </c>
      <c r="H9" s="48">
        <v>10</v>
      </c>
      <c r="I9" s="88" t="s">
        <v>337</v>
      </c>
      <c r="J9" s="242">
        <f t="shared" si="0"/>
        <v>14.4</v>
      </c>
      <c r="K9" s="240">
        <f t="shared" si="1"/>
        <v>7.2</v>
      </c>
      <c r="L9" s="88" t="s">
        <v>320</v>
      </c>
      <c r="M9" s="88" t="s">
        <v>321</v>
      </c>
      <c r="N9" s="181">
        <v>4</v>
      </c>
      <c r="O9" s="180">
        <v>7.2</v>
      </c>
      <c r="P9" s="13">
        <v>6</v>
      </c>
      <c r="Q9" s="13">
        <v>4</v>
      </c>
      <c r="R9" s="13">
        <v>5</v>
      </c>
      <c r="S9" s="89" t="s">
        <v>195</v>
      </c>
    </row>
    <row r="10" spans="1:19" ht="12" customHeight="1" x14ac:dyDescent="0.2">
      <c r="A10" s="239" t="s">
        <v>71</v>
      </c>
      <c r="B10" s="19">
        <v>52</v>
      </c>
      <c r="C10" s="350" t="s">
        <v>211</v>
      </c>
      <c r="D10" s="21"/>
      <c r="E10" s="21"/>
      <c r="F10" s="21">
        <v>10</v>
      </c>
      <c r="G10" s="21">
        <v>3.2</v>
      </c>
      <c r="H10" s="48">
        <v>10</v>
      </c>
      <c r="I10" s="88" t="s">
        <v>337</v>
      </c>
      <c r="J10" s="242">
        <f t="shared" si="0"/>
        <v>15</v>
      </c>
      <c r="K10" s="240">
        <f t="shared" si="1"/>
        <v>7.5</v>
      </c>
      <c r="L10" s="88" t="s">
        <v>320</v>
      </c>
      <c r="M10" s="88" t="s">
        <v>321</v>
      </c>
      <c r="N10" s="181">
        <v>4</v>
      </c>
      <c r="O10" s="180">
        <v>7.5</v>
      </c>
      <c r="P10" s="13">
        <v>7</v>
      </c>
      <c r="Q10" s="13">
        <v>4</v>
      </c>
      <c r="R10" s="13">
        <v>5</v>
      </c>
      <c r="S10" s="89" t="s">
        <v>195</v>
      </c>
    </row>
    <row r="11" spans="1:19" ht="12" customHeight="1" x14ac:dyDescent="0.2">
      <c r="A11" s="239" t="s">
        <v>72</v>
      </c>
      <c r="B11" s="19">
        <v>53</v>
      </c>
      <c r="C11" s="350" t="s">
        <v>211</v>
      </c>
      <c r="D11" s="21"/>
      <c r="E11" s="21"/>
      <c r="F11" s="21">
        <v>10.5</v>
      </c>
      <c r="G11" s="21">
        <v>3.4</v>
      </c>
      <c r="H11" s="48">
        <v>10</v>
      </c>
      <c r="I11" s="88" t="s">
        <v>337</v>
      </c>
      <c r="J11" s="242">
        <f t="shared" si="0"/>
        <v>16</v>
      </c>
      <c r="K11" s="240">
        <f t="shared" si="1"/>
        <v>8</v>
      </c>
      <c r="L11" s="88" t="s">
        <v>320</v>
      </c>
      <c r="M11" s="88" t="s">
        <v>321</v>
      </c>
      <c r="N11" s="181">
        <v>5</v>
      </c>
      <c r="O11" s="180">
        <v>8</v>
      </c>
      <c r="P11" s="13">
        <v>8</v>
      </c>
      <c r="Q11" s="13">
        <v>4</v>
      </c>
      <c r="R11" s="13">
        <v>5</v>
      </c>
      <c r="S11" s="89" t="s">
        <v>195</v>
      </c>
    </row>
    <row r="12" spans="1:19" ht="12" customHeight="1" x14ac:dyDescent="0.2">
      <c r="A12" s="194" t="s">
        <v>310</v>
      </c>
      <c r="B12" s="19">
        <v>56</v>
      </c>
      <c r="C12" s="350" t="s">
        <v>211</v>
      </c>
      <c r="D12" s="21"/>
      <c r="E12" s="21"/>
      <c r="F12" s="21">
        <v>9.5</v>
      </c>
      <c r="G12" s="21">
        <v>3</v>
      </c>
      <c r="H12" s="48">
        <v>10</v>
      </c>
      <c r="I12" s="88" t="s">
        <v>337</v>
      </c>
      <c r="J12" s="242">
        <f t="shared" si="0"/>
        <v>14.4</v>
      </c>
      <c r="K12" s="240">
        <f t="shared" si="1"/>
        <v>7.2</v>
      </c>
      <c r="L12" s="88" t="s">
        <v>320</v>
      </c>
      <c r="M12" s="88" t="s">
        <v>321</v>
      </c>
      <c r="N12" s="181">
        <v>4</v>
      </c>
      <c r="O12" s="180">
        <v>7.2</v>
      </c>
      <c r="P12" s="13">
        <v>9</v>
      </c>
      <c r="Q12" s="13">
        <v>4</v>
      </c>
      <c r="R12" s="13">
        <v>5</v>
      </c>
      <c r="S12" s="89" t="s">
        <v>195</v>
      </c>
    </row>
    <row r="13" spans="1:19" ht="12" customHeight="1" x14ac:dyDescent="0.2">
      <c r="A13" s="194" t="s">
        <v>311</v>
      </c>
      <c r="B13" s="19">
        <v>58</v>
      </c>
      <c r="C13" s="350" t="s">
        <v>211</v>
      </c>
      <c r="D13" s="21"/>
      <c r="E13" s="21"/>
      <c r="F13" s="21">
        <v>10</v>
      </c>
      <c r="G13" s="21">
        <v>3.2</v>
      </c>
      <c r="H13" s="48">
        <v>10</v>
      </c>
      <c r="I13" s="88" t="s">
        <v>337</v>
      </c>
      <c r="J13" s="242">
        <f t="shared" si="0"/>
        <v>15</v>
      </c>
      <c r="K13" s="240">
        <f t="shared" si="1"/>
        <v>7.5</v>
      </c>
      <c r="L13" s="88" t="s">
        <v>320</v>
      </c>
      <c r="M13" s="88" t="s">
        <v>321</v>
      </c>
      <c r="N13" s="181">
        <v>4</v>
      </c>
      <c r="O13" s="180">
        <v>7.5</v>
      </c>
      <c r="P13" s="13">
        <v>10</v>
      </c>
      <c r="Q13" s="13">
        <v>4</v>
      </c>
      <c r="R13" s="13">
        <v>5</v>
      </c>
      <c r="S13" s="89" t="s">
        <v>195</v>
      </c>
    </row>
    <row r="14" spans="1:19" ht="12" customHeight="1" x14ac:dyDescent="0.2">
      <c r="A14" s="194" t="s">
        <v>312</v>
      </c>
      <c r="B14" s="19">
        <v>60</v>
      </c>
      <c r="C14" s="350" t="s">
        <v>211</v>
      </c>
      <c r="D14" s="21"/>
      <c r="E14" s="21"/>
      <c r="F14" s="21">
        <v>10.5</v>
      </c>
      <c r="G14" s="21">
        <v>3.4</v>
      </c>
      <c r="H14" s="48">
        <v>10</v>
      </c>
      <c r="I14" s="88" t="s">
        <v>337</v>
      </c>
      <c r="J14" s="242">
        <f t="shared" si="0"/>
        <v>16</v>
      </c>
      <c r="K14" s="240">
        <f t="shared" si="1"/>
        <v>8</v>
      </c>
      <c r="L14" s="88" t="s">
        <v>320</v>
      </c>
      <c r="M14" s="88" t="s">
        <v>321</v>
      </c>
      <c r="N14" s="181">
        <v>5</v>
      </c>
      <c r="O14" s="180">
        <v>8</v>
      </c>
      <c r="P14" s="13">
        <v>11</v>
      </c>
      <c r="Q14" s="13">
        <v>4</v>
      </c>
      <c r="R14" s="13">
        <v>5</v>
      </c>
      <c r="S14" s="89" t="s">
        <v>195</v>
      </c>
    </row>
    <row r="15" spans="1:19" ht="12" customHeight="1" x14ac:dyDescent="0.2">
      <c r="A15" s="194" t="s">
        <v>313</v>
      </c>
      <c r="B15" s="19">
        <v>61</v>
      </c>
      <c r="C15" s="350" t="s">
        <v>211</v>
      </c>
      <c r="D15" s="21"/>
      <c r="E15" s="21"/>
      <c r="F15" s="21">
        <v>11</v>
      </c>
      <c r="G15" s="21">
        <v>3.6</v>
      </c>
      <c r="H15" s="48">
        <v>10</v>
      </c>
      <c r="I15" s="88" t="s">
        <v>337</v>
      </c>
      <c r="J15" s="242">
        <f t="shared" si="0"/>
        <v>17</v>
      </c>
      <c r="K15" s="240">
        <f t="shared" si="1"/>
        <v>8.5</v>
      </c>
      <c r="L15" s="88" t="s">
        <v>320</v>
      </c>
      <c r="M15" s="88" t="s">
        <v>321</v>
      </c>
      <c r="N15" s="181">
        <v>6</v>
      </c>
      <c r="O15" s="180">
        <v>8.5</v>
      </c>
      <c r="P15" s="13">
        <v>12</v>
      </c>
      <c r="Q15" s="13">
        <v>4</v>
      </c>
      <c r="R15" s="13">
        <v>5</v>
      </c>
      <c r="S15" s="89" t="s">
        <v>195</v>
      </c>
    </row>
    <row r="16" spans="1:19" ht="12" customHeight="1" x14ac:dyDescent="0.2">
      <c r="A16" s="194" t="s">
        <v>73</v>
      </c>
      <c r="B16" s="19">
        <v>69</v>
      </c>
      <c r="C16" s="350" t="s">
        <v>211</v>
      </c>
      <c r="D16" s="21"/>
      <c r="E16" s="21"/>
      <c r="F16" s="21">
        <v>9.5</v>
      </c>
      <c r="G16" s="21">
        <v>3</v>
      </c>
      <c r="H16" s="48">
        <v>10</v>
      </c>
      <c r="I16" s="88" t="s">
        <v>337</v>
      </c>
      <c r="J16" s="242">
        <f t="shared" si="0"/>
        <v>14.4</v>
      </c>
      <c r="K16" s="240">
        <f t="shared" si="1"/>
        <v>7.2</v>
      </c>
      <c r="L16" s="88" t="s">
        <v>320</v>
      </c>
      <c r="M16" s="88" t="s">
        <v>321</v>
      </c>
      <c r="N16" s="181">
        <v>4</v>
      </c>
      <c r="O16" s="180">
        <v>7.2</v>
      </c>
      <c r="P16" s="13">
        <v>13</v>
      </c>
      <c r="Q16" s="13">
        <v>4</v>
      </c>
      <c r="R16" s="13">
        <v>5</v>
      </c>
      <c r="S16" s="89" t="s">
        <v>195</v>
      </c>
    </row>
    <row r="17" spans="1:19" ht="12" customHeight="1" x14ac:dyDescent="0.2">
      <c r="A17" s="194" t="s">
        <v>74</v>
      </c>
      <c r="B17" s="19">
        <v>70</v>
      </c>
      <c r="C17" s="350" t="s">
        <v>211</v>
      </c>
      <c r="D17" s="21"/>
      <c r="E17" s="21"/>
      <c r="F17" s="21">
        <v>10</v>
      </c>
      <c r="G17" s="21">
        <v>3.2</v>
      </c>
      <c r="H17" s="48">
        <v>10</v>
      </c>
      <c r="I17" s="88" t="s">
        <v>337</v>
      </c>
      <c r="J17" s="242">
        <f t="shared" si="0"/>
        <v>15</v>
      </c>
      <c r="K17" s="240">
        <f t="shared" si="1"/>
        <v>7.5</v>
      </c>
      <c r="L17" s="88" t="s">
        <v>320</v>
      </c>
      <c r="M17" s="88" t="s">
        <v>321</v>
      </c>
      <c r="N17" s="181">
        <v>4</v>
      </c>
      <c r="O17" s="180">
        <v>7.5</v>
      </c>
      <c r="P17" s="13">
        <v>14</v>
      </c>
      <c r="Q17" s="13">
        <v>4</v>
      </c>
      <c r="R17" s="13">
        <v>5</v>
      </c>
      <c r="S17" s="89" t="s">
        <v>195</v>
      </c>
    </row>
    <row r="18" spans="1:19" ht="12" customHeight="1" x14ac:dyDescent="0.2">
      <c r="A18" s="194" t="s">
        <v>75</v>
      </c>
      <c r="B18" s="19">
        <v>71</v>
      </c>
      <c r="C18" s="350" t="s">
        <v>211</v>
      </c>
      <c r="D18" s="21"/>
      <c r="E18" s="21"/>
      <c r="F18" s="21">
        <v>10.5</v>
      </c>
      <c r="G18" s="21">
        <v>3.4</v>
      </c>
      <c r="H18" s="48">
        <v>10</v>
      </c>
      <c r="I18" s="88" t="s">
        <v>337</v>
      </c>
      <c r="J18" s="242">
        <f t="shared" si="0"/>
        <v>16</v>
      </c>
      <c r="K18" s="240">
        <f t="shared" si="1"/>
        <v>8</v>
      </c>
      <c r="L18" s="88" t="s">
        <v>320</v>
      </c>
      <c r="M18" s="88" t="s">
        <v>321</v>
      </c>
      <c r="N18" s="181">
        <v>5</v>
      </c>
      <c r="O18" s="180">
        <v>8</v>
      </c>
      <c r="P18" s="13">
        <v>15</v>
      </c>
      <c r="Q18" s="13">
        <v>4</v>
      </c>
      <c r="R18" s="13">
        <v>5</v>
      </c>
      <c r="S18" s="89" t="s">
        <v>195</v>
      </c>
    </row>
    <row r="19" spans="1:19" ht="12" customHeight="1" x14ac:dyDescent="0.2">
      <c r="A19" s="194" t="s">
        <v>136</v>
      </c>
      <c r="B19" s="19"/>
      <c r="C19" s="350" t="s">
        <v>211</v>
      </c>
      <c r="D19" s="21"/>
      <c r="E19" s="21"/>
      <c r="F19" s="21">
        <v>11</v>
      </c>
      <c r="G19" s="21">
        <v>3.6</v>
      </c>
      <c r="H19" s="48"/>
      <c r="I19" s="88" t="s">
        <v>337</v>
      </c>
      <c r="J19" s="242">
        <f t="shared" si="0"/>
        <v>14.4</v>
      </c>
      <c r="K19" s="240">
        <f t="shared" si="1"/>
        <v>7.2</v>
      </c>
      <c r="L19" s="88" t="s">
        <v>320</v>
      </c>
      <c r="M19" s="88" t="s">
        <v>321</v>
      </c>
      <c r="N19" s="181">
        <v>6</v>
      </c>
      <c r="O19" s="180">
        <v>7.2</v>
      </c>
      <c r="P19" s="13">
        <v>16</v>
      </c>
      <c r="Q19" s="13">
        <v>4</v>
      </c>
      <c r="R19" s="13">
        <v>5</v>
      </c>
      <c r="S19" s="89" t="s">
        <v>195</v>
      </c>
    </row>
    <row r="20" spans="1:19" ht="12" customHeight="1" x14ac:dyDescent="0.2">
      <c r="A20" s="194" t="s">
        <v>314</v>
      </c>
      <c r="B20" s="19">
        <v>74</v>
      </c>
      <c r="C20" s="350" t="s">
        <v>211</v>
      </c>
      <c r="D20" s="21"/>
      <c r="E20" s="21"/>
      <c r="F20" s="21">
        <v>9.5</v>
      </c>
      <c r="G20" s="21">
        <v>3</v>
      </c>
      <c r="H20" s="48">
        <v>10</v>
      </c>
      <c r="I20" s="88" t="s">
        <v>337</v>
      </c>
      <c r="J20" s="242">
        <f t="shared" si="0"/>
        <v>15</v>
      </c>
      <c r="K20" s="240">
        <f t="shared" si="1"/>
        <v>7.5</v>
      </c>
      <c r="L20" s="88" t="s">
        <v>320</v>
      </c>
      <c r="M20" s="88" t="s">
        <v>321</v>
      </c>
      <c r="N20" s="181">
        <v>4</v>
      </c>
      <c r="O20" s="180">
        <v>7.5</v>
      </c>
      <c r="P20" s="13">
        <v>17</v>
      </c>
      <c r="Q20" s="13">
        <v>4</v>
      </c>
      <c r="R20" s="13">
        <v>5</v>
      </c>
      <c r="S20" s="89" t="s">
        <v>195</v>
      </c>
    </row>
    <row r="21" spans="1:19" ht="12" customHeight="1" x14ac:dyDescent="0.2">
      <c r="A21" s="194" t="s">
        <v>315</v>
      </c>
      <c r="B21" s="19">
        <v>76</v>
      </c>
      <c r="C21" s="350" t="s">
        <v>211</v>
      </c>
      <c r="D21" s="21"/>
      <c r="E21" s="21"/>
      <c r="F21" s="21">
        <v>10</v>
      </c>
      <c r="G21" s="21">
        <v>3.2</v>
      </c>
      <c r="H21" s="48">
        <v>10</v>
      </c>
      <c r="I21" s="88" t="s">
        <v>337</v>
      </c>
      <c r="J21" s="242">
        <f t="shared" si="0"/>
        <v>16</v>
      </c>
      <c r="K21" s="240">
        <f t="shared" si="1"/>
        <v>8</v>
      </c>
      <c r="L21" s="88" t="s">
        <v>320</v>
      </c>
      <c r="M21" s="88" t="s">
        <v>321</v>
      </c>
      <c r="N21" s="181">
        <v>4</v>
      </c>
      <c r="O21" s="180">
        <v>8</v>
      </c>
      <c r="P21" s="13">
        <v>18</v>
      </c>
      <c r="Q21" s="13">
        <v>4</v>
      </c>
      <c r="R21" s="13">
        <v>5</v>
      </c>
      <c r="S21" s="89" t="s">
        <v>195</v>
      </c>
    </row>
    <row r="22" spans="1:19" ht="12" customHeight="1" x14ac:dyDescent="0.2">
      <c r="A22" s="194" t="s">
        <v>316</v>
      </c>
      <c r="B22" s="19">
        <v>78</v>
      </c>
      <c r="C22" s="350" t="s">
        <v>211</v>
      </c>
      <c r="D22" s="21"/>
      <c r="E22" s="21"/>
      <c r="F22" s="21">
        <v>10.5</v>
      </c>
      <c r="G22" s="21">
        <v>3.4</v>
      </c>
      <c r="H22" s="48">
        <v>10</v>
      </c>
      <c r="I22" s="88" t="s">
        <v>337</v>
      </c>
      <c r="J22" s="242">
        <f t="shared" si="0"/>
        <v>17</v>
      </c>
      <c r="K22" s="240">
        <f t="shared" si="1"/>
        <v>8.5</v>
      </c>
      <c r="L22" s="88" t="s">
        <v>320</v>
      </c>
      <c r="M22" s="88" t="s">
        <v>321</v>
      </c>
      <c r="N22" s="181">
        <v>5</v>
      </c>
      <c r="O22" s="180">
        <v>8.5</v>
      </c>
      <c r="P22" s="13">
        <v>19</v>
      </c>
      <c r="Q22" s="13">
        <v>4</v>
      </c>
      <c r="R22" s="13">
        <v>5</v>
      </c>
      <c r="S22" s="89" t="s">
        <v>195</v>
      </c>
    </row>
    <row r="23" spans="1:19" ht="12" customHeight="1" x14ac:dyDescent="0.2">
      <c r="A23" s="194" t="s">
        <v>317</v>
      </c>
      <c r="B23" s="19">
        <v>79</v>
      </c>
      <c r="C23" s="350" t="s">
        <v>211</v>
      </c>
      <c r="D23" s="21"/>
      <c r="E23" s="21"/>
      <c r="F23" s="21">
        <v>11</v>
      </c>
      <c r="G23" s="21">
        <v>3.6</v>
      </c>
      <c r="H23" s="48">
        <v>10</v>
      </c>
      <c r="I23" s="88" t="s">
        <v>337</v>
      </c>
      <c r="J23" s="242">
        <f t="shared" si="0"/>
        <v>17</v>
      </c>
      <c r="K23" s="240">
        <f t="shared" si="1"/>
        <v>8.5</v>
      </c>
      <c r="L23" s="88" t="s">
        <v>320</v>
      </c>
      <c r="M23" s="88" t="s">
        <v>321</v>
      </c>
      <c r="N23" s="181">
        <v>6</v>
      </c>
      <c r="O23" s="180">
        <v>8.5</v>
      </c>
      <c r="P23" s="13">
        <v>20</v>
      </c>
      <c r="Q23" s="13">
        <v>4</v>
      </c>
      <c r="R23" s="13">
        <v>5</v>
      </c>
      <c r="S23" s="89" t="s">
        <v>195</v>
      </c>
    </row>
    <row r="24" spans="1:19" ht="12" customHeight="1" x14ac:dyDescent="0.2">
      <c r="A24" s="194" t="s">
        <v>137</v>
      </c>
      <c r="B24" s="19"/>
      <c r="C24" s="350" t="s">
        <v>211</v>
      </c>
      <c r="D24" s="21"/>
      <c r="E24" s="21"/>
      <c r="F24" s="91">
        <v>9.25</v>
      </c>
      <c r="G24" s="21">
        <v>2.9</v>
      </c>
      <c r="H24" s="48"/>
      <c r="I24" s="88" t="s">
        <v>337</v>
      </c>
      <c r="J24" s="242">
        <f t="shared" si="0"/>
        <v>13.8</v>
      </c>
      <c r="K24" s="240">
        <f t="shared" si="1"/>
        <v>6.9</v>
      </c>
      <c r="L24" s="88" t="s">
        <v>320</v>
      </c>
      <c r="M24" s="88" t="s">
        <v>321</v>
      </c>
      <c r="N24" s="181">
        <v>3</v>
      </c>
      <c r="O24" s="180">
        <v>6.9</v>
      </c>
      <c r="P24" s="13">
        <v>21</v>
      </c>
      <c r="Q24" s="13">
        <v>4</v>
      </c>
      <c r="R24" s="13">
        <v>5</v>
      </c>
    </row>
    <row r="25" spans="1:19" ht="12" customHeight="1" x14ac:dyDescent="0.2">
      <c r="A25" s="194" t="s">
        <v>138</v>
      </c>
      <c r="B25" s="19"/>
      <c r="C25" s="350" t="s">
        <v>211</v>
      </c>
      <c r="D25" s="21"/>
      <c r="E25" s="21"/>
      <c r="F25" s="21">
        <v>9.75</v>
      </c>
      <c r="G25" s="21">
        <v>3.1</v>
      </c>
      <c r="H25" s="48"/>
      <c r="I25" s="88" t="s">
        <v>337</v>
      </c>
      <c r="J25" s="242">
        <f t="shared" si="0"/>
        <v>14.8</v>
      </c>
      <c r="K25" s="240">
        <f t="shared" si="1"/>
        <v>7.4</v>
      </c>
      <c r="L25" s="88" t="s">
        <v>320</v>
      </c>
      <c r="M25" s="88" t="s">
        <v>321</v>
      </c>
      <c r="N25" s="181">
        <v>4</v>
      </c>
      <c r="O25" s="180">
        <v>7.4</v>
      </c>
      <c r="P25" s="13">
        <v>22</v>
      </c>
      <c r="Q25" s="13">
        <v>4</v>
      </c>
      <c r="R25" s="13">
        <v>5</v>
      </c>
    </row>
    <row r="26" spans="1:19" ht="12" customHeight="1" x14ac:dyDescent="0.2">
      <c r="A26" s="194" t="s">
        <v>139</v>
      </c>
      <c r="B26" s="19"/>
      <c r="C26" s="350" t="s">
        <v>211</v>
      </c>
      <c r="D26" s="21"/>
      <c r="E26" s="21"/>
      <c r="F26" s="21">
        <v>10.25</v>
      </c>
      <c r="G26" s="21">
        <v>3.3</v>
      </c>
      <c r="H26" s="48"/>
      <c r="I26" s="88" t="s">
        <v>337</v>
      </c>
      <c r="J26" s="242">
        <f t="shared" si="0"/>
        <v>15.8</v>
      </c>
      <c r="K26" s="240">
        <f t="shared" si="1"/>
        <v>7.9</v>
      </c>
      <c r="L26" s="88" t="s">
        <v>320</v>
      </c>
      <c r="M26" s="88" t="s">
        <v>321</v>
      </c>
      <c r="N26" s="181">
        <v>5</v>
      </c>
      <c r="O26" s="180">
        <v>7.9</v>
      </c>
      <c r="P26" s="13">
        <v>23</v>
      </c>
      <c r="Q26" s="13">
        <v>4</v>
      </c>
      <c r="R26" s="13">
        <v>5</v>
      </c>
    </row>
    <row r="27" spans="1:19" ht="12" customHeight="1" x14ac:dyDescent="0.2">
      <c r="A27" s="194" t="s">
        <v>264</v>
      </c>
      <c r="B27" s="19">
        <v>110</v>
      </c>
      <c r="C27" s="350" t="s">
        <v>211</v>
      </c>
      <c r="D27" s="21"/>
      <c r="E27" s="21"/>
      <c r="F27" s="21">
        <v>2</v>
      </c>
      <c r="G27" s="21">
        <v>0.25</v>
      </c>
      <c r="H27" s="48"/>
      <c r="I27" s="88" t="s">
        <v>337</v>
      </c>
      <c r="J27" s="242">
        <f t="shared" si="0"/>
        <v>0.33800000000000002</v>
      </c>
      <c r="K27" s="240">
        <f t="shared" si="1"/>
        <v>0.16900000000000001</v>
      </c>
      <c r="L27" s="88" t="s">
        <v>320</v>
      </c>
      <c r="M27" s="88" t="s">
        <v>321</v>
      </c>
      <c r="N27" s="181">
        <v>0.5</v>
      </c>
      <c r="O27" s="180">
        <v>0.16900000000000001</v>
      </c>
      <c r="P27" s="13">
        <v>24</v>
      </c>
      <c r="Q27" s="13">
        <v>4</v>
      </c>
      <c r="R27" s="13">
        <v>5</v>
      </c>
      <c r="S27" s="89" t="s">
        <v>196</v>
      </c>
    </row>
    <row r="28" spans="1:19" ht="12" customHeight="1" x14ac:dyDescent="0.2">
      <c r="A28" s="194" t="s">
        <v>262</v>
      </c>
      <c r="B28" s="19">
        <v>109</v>
      </c>
      <c r="C28" s="350" t="s">
        <v>211</v>
      </c>
      <c r="D28" s="21"/>
      <c r="E28" s="21"/>
      <c r="F28" s="21">
        <v>1.25</v>
      </c>
      <c r="G28" s="21">
        <v>0.3</v>
      </c>
      <c r="H28" s="48">
        <v>10</v>
      </c>
      <c r="I28" s="88" t="s">
        <v>337</v>
      </c>
      <c r="J28" s="242">
        <f t="shared" si="0"/>
        <v>1.88</v>
      </c>
      <c r="K28" s="240">
        <f t="shared" si="1"/>
        <v>0.94</v>
      </c>
      <c r="L28" s="88" t="s">
        <v>320</v>
      </c>
      <c r="M28" s="88" t="s">
        <v>321</v>
      </c>
      <c r="N28" s="181">
        <v>0.5</v>
      </c>
      <c r="O28" s="180">
        <v>0.94</v>
      </c>
      <c r="P28" s="13">
        <v>25</v>
      </c>
      <c r="Q28" s="13">
        <v>4</v>
      </c>
      <c r="R28" s="13">
        <v>5</v>
      </c>
    </row>
    <row r="29" spans="1:19" ht="12" customHeight="1" x14ac:dyDescent="0.2">
      <c r="A29" s="194" t="s">
        <v>263</v>
      </c>
      <c r="B29" s="19"/>
      <c r="C29" s="350" t="s">
        <v>211</v>
      </c>
      <c r="D29" s="21"/>
      <c r="E29" s="21"/>
      <c r="F29" s="21">
        <v>1.25</v>
      </c>
      <c r="G29" s="21">
        <v>0.3</v>
      </c>
      <c r="H29" s="48"/>
      <c r="I29" s="88" t="s">
        <v>337</v>
      </c>
      <c r="J29" s="242">
        <f t="shared" si="0"/>
        <v>1.88</v>
      </c>
      <c r="K29" s="240">
        <f t="shared" si="1"/>
        <v>0.94</v>
      </c>
      <c r="L29" s="88" t="s">
        <v>320</v>
      </c>
      <c r="M29" s="88" t="s">
        <v>321</v>
      </c>
      <c r="N29" s="181">
        <v>0.5</v>
      </c>
      <c r="O29" s="180">
        <v>0.94</v>
      </c>
      <c r="P29" s="13">
        <v>26</v>
      </c>
      <c r="Q29" s="13">
        <v>4</v>
      </c>
      <c r="R29" s="13">
        <v>5</v>
      </c>
    </row>
    <row r="30" spans="1:19" ht="12" customHeight="1" x14ac:dyDescent="0.2">
      <c r="A30" s="194" t="s">
        <v>140</v>
      </c>
      <c r="B30" s="19">
        <v>111</v>
      </c>
      <c r="C30" s="350" t="s">
        <v>211</v>
      </c>
      <c r="D30" s="21"/>
      <c r="E30" s="21"/>
      <c r="F30" s="21">
        <v>2.75</v>
      </c>
      <c r="G30" s="21">
        <v>0.25</v>
      </c>
      <c r="H30" s="48">
        <v>10</v>
      </c>
      <c r="I30" s="88" t="s">
        <v>337</v>
      </c>
      <c r="J30" s="242">
        <f t="shared" si="0"/>
        <v>4.5999999999999996</v>
      </c>
      <c r="K30" s="240">
        <f t="shared" si="1"/>
        <v>2.2999999999999998</v>
      </c>
      <c r="L30" s="88" t="s">
        <v>320</v>
      </c>
      <c r="M30" s="88" t="s">
        <v>321</v>
      </c>
      <c r="N30" s="181">
        <v>0.5</v>
      </c>
      <c r="O30" s="180">
        <v>2.2999999999999998</v>
      </c>
      <c r="P30" s="13">
        <v>27</v>
      </c>
      <c r="Q30" s="13">
        <v>4</v>
      </c>
      <c r="R30" s="13">
        <v>5</v>
      </c>
    </row>
    <row r="31" spans="1:19" ht="12" customHeight="1" x14ac:dyDescent="0.2">
      <c r="A31" s="194" t="s">
        <v>78</v>
      </c>
      <c r="B31" s="19">
        <v>112</v>
      </c>
      <c r="C31" s="350" t="s">
        <v>211</v>
      </c>
      <c r="D31" s="21"/>
      <c r="E31" s="21"/>
      <c r="F31" s="21">
        <v>2.75</v>
      </c>
      <c r="G31" s="21">
        <v>0.25</v>
      </c>
      <c r="H31" s="48">
        <v>10</v>
      </c>
      <c r="I31" s="88" t="s">
        <v>337</v>
      </c>
      <c r="J31" s="242">
        <f t="shared" si="0"/>
        <v>4.5999999999999996</v>
      </c>
      <c r="K31" s="240">
        <f t="shared" si="1"/>
        <v>2.2999999999999998</v>
      </c>
      <c r="L31" s="88" t="s">
        <v>320</v>
      </c>
      <c r="M31" s="88" t="s">
        <v>321</v>
      </c>
      <c r="N31" s="181">
        <v>0.5</v>
      </c>
      <c r="O31" s="180">
        <v>2.2999999999999998</v>
      </c>
      <c r="P31" s="13">
        <v>28</v>
      </c>
      <c r="Q31" s="13">
        <v>4</v>
      </c>
      <c r="R31" s="13">
        <v>5</v>
      </c>
    </row>
    <row r="32" spans="1:19" ht="12" customHeight="1" x14ac:dyDescent="0.2">
      <c r="A32" s="194" t="s">
        <v>141</v>
      </c>
      <c r="B32" s="19">
        <v>105</v>
      </c>
      <c r="C32" s="350" t="s">
        <v>211</v>
      </c>
      <c r="D32" s="21"/>
      <c r="E32" s="21"/>
      <c r="F32" s="21">
        <v>3.35</v>
      </c>
      <c r="G32" s="21">
        <v>1.2</v>
      </c>
      <c r="H32" s="48">
        <v>10</v>
      </c>
      <c r="I32" s="88" t="s">
        <v>337</v>
      </c>
      <c r="J32" s="242">
        <f t="shared" si="0"/>
        <v>4.5999999999999996</v>
      </c>
      <c r="K32" s="240">
        <f t="shared" si="1"/>
        <v>2.2999999999999998</v>
      </c>
      <c r="L32" s="88" t="s">
        <v>320</v>
      </c>
      <c r="M32" s="88" t="s">
        <v>321</v>
      </c>
      <c r="N32" s="181">
        <v>1</v>
      </c>
      <c r="O32" s="180">
        <v>2.2999999999999998</v>
      </c>
      <c r="P32" s="13">
        <v>29</v>
      </c>
      <c r="Q32" s="13">
        <v>4</v>
      </c>
      <c r="R32" s="13">
        <v>5</v>
      </c>
    </row>
    <row r="33" spans="1:19" ht="12" customHeight="1" x14ac:dyDescent="0.2">
      <c r="A33" s="194" t="s">
        <v>142</v>
      </c>
      <c r="B33" s="19">
        <v>106</v>
      </c>
      <c r="C33" s="350" t="s">
        <v>211</v>
      </c>
      <c r="D33" s="21"/>
      <c r="E33" s="21"/>
      <c r="F33" s="21">
        <v>3.65</v>
      </c>
      <c r="G33" s="21">
        <v>1.5</v>
      </c>
      <c r="H33" s="48">
        <v>10</v>
      </c>
      <c r="I33" s="88" t="s">
        <v>337</v>
      </c>
      <c r="J33" s="242">
        <f t="shared" si="0"/>
        <v>4.5999999999999996</v>
      </c>
      <c r="K33" s="240">
        <f t="shared" si="1"/>
        <v>2.2999999999999998</v>
      </c>
      <c r="L33" s="88" t="s">
        <v>320</v>
      </c>
      <c r="M33" s="88" t="s">
        <v>321</v>
      </c>
      <c r="N33" s="181">
        <v>1</v>
      </c>
      <c r="O33" s="180">
        <v>2.2999999999999998</v>
      </c>
      <c r="P33" s="13">
        <v>30</v>
      </c>
      <c r="Q33" s="13">
        <v>4</v>
      </c>
      <c r="R33" s="13">
        <v>5</v>
      </c>
    </row>
    <row r="34" spans="1:19" ht="12" customHeight="1" x14ac:dyDescent="0.2">
      <c r="A34" s="194" t="s">
        <v>76</v>
      </c>
      <c r="B34" s="19">
        <v>107</v>
      </c>
      <c r="C34" s="350" t="s">
        <v>211</v>
      </c>
      <c r="D34" s="21"/>
      <c r="E34" s="21"/>
      <c r="F34" s="21">
        <v>3.35</v>
      </c>
      <c r="G34" s="21">
        <v>1.5</v>
      </c>
      <c r="H34" s="48">
        <v>10</v>
      </c>
      <c r="I34" s="88" t="s">
        <v>337</v>
      </c>
      <c r="J34" s="242">
        <f t="shared" si="0"/>
        <v>4.5999999999999996</v>
      </c>
      <c r="K34" s="240">
        <f t="shared" si="1"/>
        <v>2.2999999999999998</v>
      </c>
      <c r="L34" s="88" t="s">
        <v>320</v>
      </c>
      <c r="M34" s="88" t="s">
        <v>321</v>
      </c>
      <c r="N34" s="181">
        <v>1</v>
      </c>
      <c r="O34" s="180">
        <v>2.2999999999999998</v>
      </c>
      <c r="P34" s="13">
        <v>31</v>
      </c>
      <c r="Q34" s="13">
        <v>4</v>
      </c>
      <c r="R34" s="13">
        <v>5</v>
      </c>
    </row>
    <row r="35" spans="1:19" ht="12" customHeight="1" x14ac:dyDescent="0.2">
      <c r="A35" s="194" t="s">
        <v>491</v>
      </c>
      <c r="B35" s="19">
        <v>108</v>
      </c>
      <c r="C35" s="350" t="s">
        <v>211</v>
      </c>
      <c r="D35" s="21"/>
      <c r="E35" s="21"/>
      <c r="F35" s="21">
        <v>3.85</v>
      </c>
      <c r="G35" s="21">
        <v>1.5</v>
      </c>
      <c r="H35" s="48">
        <v>10</v>
      </c>
      <c r="I35" s="88" t="s">
        <v>337</v>
      </c>
      <c r="J35" s="242">
        <f t="shared" si="0"/>
        <v>4.5999999999999996</v>
      </c>
      <c r="K35" s="240">
        <f t="shared" si="1"/>
        <v>2.2999999999999998</v>
      </c>
      <c r="L35" s="88" t="s">
        <v>320</v>
      </c>
      <c r="M35" s="88" t="s">
        <v>321</v>
      </c>
      <c r="N35" s="181">
        <v>1</v>
      </c>
      <c r="O35" s="180">
        <v>2.2999999999999998</v>
      </c>
      <c r="P35" s="13">
        <v>32</v>
      </c>
      <c r="Q35" s="13">
        <v>4</v>
      </c>
      <c r="R35" s="13">
        <v>5</v>
      </c>
      <c r="S35" s="89" t="s">
        <v>197</v>
      </c>
    </row>
    <row r="36" spans="1:19" ht="12" customHeight="1" x14ac:dyDescent="0.2">
      <c r="A36" s="194" t="s">
        <v>143</v>
      </c>
      <c r="B36" s="19">
        <v>84</v>
      </c>
      <c r="C36" s="350" t="s">
        <v>211</v>
      </c>
      <c r="D36" s="21"/>
      <c r="E36" s="21"/>
      <c r="F36" s="21">
        <v>8</v>
      </c>
      <c r="G36" s="21">
        <v>2.75</v>
      </c>
      <c r="H36" s="48">
        <v>10</v>
      </c>
      <c r="I36" s="88" t="s">
        <v>337</v>
      </c>
      <c r="J36" s="242">
        <f t="shared" si="0"/>
        <v>12</v>
      </c>
      <c r="K36" s="240">
        <f t="shared" si="1"/>
        <v>6</v>
      </c>
      <c r="L36" s="88" t="s">
        <v>320</v>
      </c>
      <c r="M36" s="88" t="s">
        <v>321</v>
      </c>
      <c r="N36" s="181">
        <v>4</v>
      </c>
      <c r="O36" s="180">
        <v>6</v>
      </c>
      <c r="P36" s="13">
        <v>33</v>
      </c>
      <c r="Q36" s="13">
        <v>4</v>
      </c>
      <c r="R36" s="13">
        <v>5</v>
      </c>
    </row>
    <row r="37" spans="1:19" ht="12" customHeight="1" x14ac:dyDescent="0.2">
      <c r="A37" s="194" t="s">
        <v>144</v>
      </c>
      <c r="B37" s="19">
        <v>85</v>
      </c>
      <c r="C37" s="350" t="s">
        <v>211</v>
      </c>
      <c r="D37" s="21"/>
      <c r="E37" s="21"/>
      <c r="F37" s="21">
        <v>10</v>
      </c>
      <c r="G37" s="21">
        <v>3</v>
      </c>
      <c r="H37" s="48">
        <v>10</v>
      </c>
      <c r="I37" s="88" t="s">
        <v>337</v>
      </c>
      <c r="J37" s="242">
        <f t="shared" si="0"/>
        <v>15.8</v>
      </c>
      <c r="K37" s="240">
        <f t="shared" si="1"/>
        <v>7.9</v>
      </c>
      <c r="L37" s="88" t="s">
        <v>320</v>
      </c>
      <c r="M37" s="88" t="s">
        <v>321</v>
      </c>
      <c r="N37" s="181">
        <v>5</v>
      </c>
      <c r="O37" s="180">
        <v>7.9</v>
      </c>
      <c r="P37" s="13">
        <v>34</v>
      </c>
      <c r="Q37" s="13">
        <v>4</v>
      </c>
      <c r="R37" s="13">
        <v>5</v>
      </c>
    </row>
    <row r="38" spans="1:19" ht="12" customHeight="1" x14ac:dyDescent="0.2">
      <c r="A38" s="194" t="s">
        <v>145</v>
      </c>
      <c r="B38" s="19"/>
      <c r="C38" s="350" t="s">
        <v>211</v>
      </c>
      <c r="D38" s="21"/>
      <c r="E38" s="21"/>
      <c r="F38" s="21">
        <v>10</v>
      </c>
      <c r="G38" s="21">
        <v>3</v>
      </c>
      <c r="H38" s="48"/>
      <c r="I38" s="88" t="s">
        <v>337</v>
      </c>
      <c r="J38" s="242">
        <f t="shared" si="0"/>
        <v>15.8</v>
      </c>
      <c r="K38" s="240">
        <f t="shared" si="1"/>
        <v>7.9</v>
      </c>
      <c r="L38" s="88" t="s">
        <v>320</v>
      </c>
      <c r="M38" s="88" t="s">
        <v>321</v>
      </c>
      <c r="N38" s="181">
        <v>5</v>
      </c>
      <c r="O38" s="180">
        <v>7.9</v>
      </c>
      <c r="P38" s="13">
        <v>35</v>
      </c>
      <c r="Q38" s="13">
        <v>4</v>
      </c>
      <c r="R38" s="13">
        <v>5</v>
      </c>
    </row>
    <row r="39" spans="1:19" ht="12" customHeight="1" x14ac:dyDescent="0.2">
      <c r="A39" s="187" t="s">
        <v>266</v>
      </c>
      <c r="B39" s="19">
        <v>121</v>
      </c>
      <c r="C39" s="350" t="s">
        <v>211</v>
      </c>
      <c r="D39" s="21"/>
      <c r="E39" s="21"/>
      <c r="F39" s="21">
        <v>2</v>
      </c>
      <c r="G39" s="21">
        <v>0.6</v>
      </c>
      <c r="H39" s="48">
        <v>4</v>
      </c>
      <c r="I39" s="88" t="s">
        <v>337</v>
      </c>
      <c r="J39" s="242">
        <f t="shared" si="0"/>
        <v>3.5</v>
      </c>
      <c r="K39" s="240">
        <f t="shared" si="1"/>
        <v>1.75</v>
      </c>
      <c r="L39" s="88" t="s">
        <v>320</v>
      </c>
      <c r="M39" s="88" t="s">
        <v>321</v>
      </c>
      <c r="N39" s="181">
        <v>2</v>
      </c>
      <c r="O39" s="180">
        <v>1.75</v>
      </c>
      <c r="P39" s="13">
        <v>36</v>
      </c>
      <c r="Q39" s="13">
        <v>4</v>
      </c>
      <c r="R39" s="13">
        <v>5</v>
      </c>
    </row>
    <row r="40" spans="1:19" ht="12" customHeight="1" x14ac:dyDescent="0.2">
      <c r="A40" s="187" t="s">
        <v>267</v>
      </c>
      <c r="B40" s="19">
        <v>122</v>
      </c>
      <c r="C40" s="350" t="s">
        <v>211</v>
      </c>
      <c r="D40" s="21"/>
      <c r="E40" s="21"/>
      <c r="F40" s="21">
        <v>2</v>
      </c>
      <c r="G40" s="21">
        <v>0.6</v>
      </c>
      <c r="H40" s="48">
        <v>4</v>
      </c>
      <c r="I40" s="88" t="s">
        <v>337</v>
      </c>
      <c r="J40" s="242">
        <f t="shared" si="0"/>
        <v>3.5</v>
      </c>
      <c r="K40" s="240">
        <f t="shared" si="1"/>
        <v>1.75</v>
      </c>
      <c r="L40" s="88" t="s">
        <v>320</v>
      </c>
      <c r="M40" s="88" t="s">
        <v>321</v>
      </c>
      <c r="N40" s="181">
        <v>2</v>
      </c>
      <c r="O40" s="180">
        <v>1.75</v>
      </c>
      <c r="P40" s="13">
        <v>37</v>
      </c>
      <c r="Q40" s="13">
        <v>4</v>
      </c>
      <c r="R40" s="13">
        <v>5</v>
      </c>
    </row>
    <row r="41" spans="1:19" ht="12" customHeight="1" x14ac:dyDescent="0.2">
      <c r="A41" s="187" t="s">
        <v>268</v>
      </c>
      <c r="B41" s="19"/>
      <c r="C41" s="350" t="s">
        <v>211</v>
      </c>
      <c r="D41" s="21"/>
      <c r="E41" s="21"/>
      <c r="F41" s="21">
        <v>2</v>
      </c>
      <c r="G41" s="21">
        <v>0.6</v>
      </c>
      <c r="H41" s="48"/>
      <c r="I41" s="88" t="s">
        <v>337</v>
      </c>
      <c r="J41" s="242">
        <f t="shared" si="0"/>
        <v>3.5</v>
      </c>
      <c r="K41" s="240">
        <f t="shared" si="1"/>
        <v>1.75</v>
      </c>
      <c r="L41" s="88" t="s">
        <v>320</v>
      </c>
      <c r="M41" s="88" t="s">
        <v>321</v>
      </c>
      <c r="N41" s="181">
        <v>2</v>
      </c>
      <c r="O41" s="180">
        <v>1.75</v>
      </c>
      <c r="P41" s="13">
        <v>38</v>
      </c>
      <c r="Q41" s="13">
        <v>4</v>
      </c>
      <c r="R41" s="13">
        <v>5</v>
      </c>
    </row>
    <row r="42" spans="1:19" ht="12" customHeight="1" x14ac:dyDescent="0.2">
      <c r="A42" s="187" t="s">
        <v>147</v>
      </c>
      <c r="B42" s="19">
        <v>123</v>
      </c>
      <c r="C42" s="350" t="s">
        <v>211</v>
      </c>
      <c r="D42" s="21"/>
      <c r="E42" s="21"/>
      <c r="F42" s="21">
        <v>2.1</v>
      </c>
      <c r="G42" s="21">
        <v>0.65</v>
      </c>
      <c r="H42" s="48"/>
      <c r="I42" s="88" t="s">
        <v>337</v>
      </c>
      <c r="J42" s="242">
        <f t="shared" si="0"/>
        <v>3.6</v>
      </c>
      <c r="K42" s="240">
        <f t="shared" si="1"/>
        <v>1.8</v>
      </c>
      <c r="L42" s="88" t="s">
        <v>320</v>
      </c>
      <c r="M42" s="88" t="s">
        <v>321</v>
      </c>
      <c r="N42" s="181">
        <v>2</v>
      </c>
      <c r="O42" s="180">
        <v>1.8</v>
      </c>
      <c r="P42" s="13">
        <v>39</v>
      </c>
      <c r="Q42" s="13">
        <v>4</v>
      </c>
      <c r="R42" s="13">
        <v>5</v>
      </c>
    </row>
    <row r="43" spans="1:19" ht="12" customHeight="1" x14ac:dyDescent="0.2">
      <c r="A43" s="187" t="s">
        <v>146</v>
      </c>
      <c r="B43" s="19"/>
      <c r="C43" s="350" t="s">
        <v>211</v>
      </c>
      <c r="D43" s="21"/>
      <c r="E43" s="21"/>
      <c r="F43" s="21">
        <v>2.1</v>
      </c>
      <c r="G43" s="21">
        <v>0.65</v>
      </c>
      <c r="H43" s="48"/>
      <c r="I43" s="88" t="s">
        <v>337</v>
      </c>
      <c r="J43" s="242">
        <f t="shared" si="0"/>
        <v>3.6</v>
      </c>
      <c r="K43" s="240">
        <f t="shared" si="1"/>
        <v>1.8</v>
      </c>
      <c r="L43" s="88" t="s">
        <v>320</v>
      </c>
      <c r="M43" s="88" t="s">
        <v>321</v>
      </c>
      <c r="N43" s="181">
        <v>2</v>
      </c>
      <c r="O43" s="180">
        <v>1.8</v>
      </c>
      <c r="P43" s="13">
        <v>40</v>
      </c>
      <c r="Q43" s="13">
        <v>4</v>
      </c>
      <c r="R43" s="13">
        <v>5</v>
      </c>
    </row>
    <row r="44" spans="1:19" ht="12" customHeight="1" x14ac:dyDescent="0.2">
      <c r="A44" s="187" t="s">
        <v>148</v>
      </c>
      <c r="B44" s="19"/>
      <c r="C44" s="350" t="s">
        <v>211</v>
      </c>
      <c r="D44" s="21"/>
      <c r="E44" s="21"/>
      <c r="F44" s="21">
        <v>2.1</v>
      </c>
      <c r="G44" s="21">
        <v>0.65</v>
      </c>
      <c r="H44" s="48"/>
      <c r="I44" s="88" t="s">
        <v>337</v>
      </c>
      <c r="J44" s="242">
        <f t="shared" si="0"/>
        <v>3.6</v>
      </c>
      <c r="K44" s="240">
        <f t="shared" si="1"/>
        <v>1.8</v>
      </c>
      <c r="L44" s="88" t="s">
        <v>320</v>
      </c>
      <c r="M44" s="88" t="s">
        <v>321</v>
      </c>
      <c r="N44" s="181">
        <v>2</v>
      </c>
      <c r="O44" s="180">
        <v>1.8</v>
      </c>
      <c r="P44" s="13">
        <v>41</v>
      </c>
      <c r="Q44" s="13">
        <v>4</v>
      </c>
      <c r="R44" s="13">
        <v>5</v>
      </c>
    </row>
    <row r="45" spans="1:19" ht="12" customHeight="1" x14ac:dyDescent="0.2">
      <c r="A45" s="187" t="s">
        <v>149</v>
      </c>
      <c r="B45" s="19"/>
      <c r="C45" s="350" t="s">
        <v>211</v>
      </c>
      <c r="D45" s="21"/>
      <c r="E45" s="21"/>
      <c r="F45" s="21">
        <v>2.2000000000000002</v>
      </c>
      <c r="G45" s="21">
        <v>0.7</v>
      </c>
      <c r="H45" s="48"/>
      <c r="I45" s="88" t="s">
        <v>337</v>
      </c>
      <c r="J45" s="242">
        <f t="shared" si="0"/>
        <v>3.7</v>
      </c>
      <c r="K45" s="240">
        <f t="shared" si="1"/>
        <v>1.85</v>
      </c>
      <c r="L45" s="88" t="s">
        <v>320</v>
      </c>
      <c r="M45" s="88" t="s">
        <v>321</v>
      </c>
      <c r="N45" s="181">
        <v>2</v>
      </c>
      <c r="O45" s="180">
        <v>1.85</v>
      </c>
      <c r="P45" s="13">
        <v>42</v>
      </c>
      <c r="Q45" s="13">
        <v>4</v>
      </c>
      <c r="R45" s="13">
        <v>5</v>
      </c>
    </row>
    <row r="46" spans="1:19" ht="12" customHeight="1" x14ac:dyDescent="0.2">
      <c r="A46" s="187" t="s">
        <v>150</v>
      </c>
      <c r="B46" s="19"/>
      <c r="C46" s="350" t="s">
        <v>211</v>
      </c>
      <c r="D46" s="21"/>
      <c r="E46" s="21"/>
      <c r="F46" s="21">
        <v>2.2000000000000002</v>
      </c>
      <c r="G46" s="21">
        <v>0.7</v>
      </c>
      <c r="H46" s="48"/>
      <c r="I46" s="88" t="s">
        <v>337</v>
      </c>
      <c r="J46" s="242">
        <f t="shared" si="0"/>
        <v>3.7</v>
      </c>
      <c r="K46" s="240">
        <f t="shared" si="1"/>
        <v>1.85</v>
      </c>
      <c r="L46" s="88" t="s">
        <v>320</v>
      </c>
      <c r="M46" s="88" t="s">
        <v>321</v>
      </c>
      <c r="N46" s="181">
        <v>2</v>
      </c>
      <c r="O46" s="180">
        <v>1.85</v>
      </c>
      <c r="P46" s="13">
        <v>43</v>
      </c>
      <c r="Q46" s="13">
        <v>4</v>
      </c>
      <c r="R46" s="13">
        <v>5</v>
      </c>
    </row>
    <row r="47" spans="1:19" ht="12" customHeight="1" x14ac:dyDescent="0.2">
      <c r="A47" s="187" t="s">
        <v>151</v>
      </c>
      <c r="B47" s="19"/>
      <c r="C47" s="350" t="s">
        <v>211</v>
      </c>
      <c r="D47" s="21"/>
      <c r="E47" s="21"/>
      <c r="F47" s="21">
        <v>2.2000000000000002</v>
      </c>
      <c r="G47" s="21">
        <v>0.7</v>
      </c>
      <c r="H47" s="48"/>
      <c r="I47" s="88" t="s">
        <v>337</v>
      </c>
      <c r="J47" s="242">
        <f t="shared" si="0"/>
        <v>3.7</v>
      </c>
      <c r="K47" s="240">
        <f t="shared" si="1"/>
        <v>1.85</v>
      </c>
      <c r="L47" s="88" t="s">
        <v>320</v>
      </c>
      <c r="M47" s="88" t="s">
        <v>321</v>
      </c>
      <c r="N47" s="181">
        <v>2</v>
      </c>
      <c r="O47" s="180">
        <v>1.85</v>
      </c>
      <c r="P47" s="13">
        <v>44</v>
      </c>
      <c r="Q47" s="13">
        <v>4</v>
      </c>
      <c r="R47" s="13">
        <v>5</v>
      </c>
    </row>
    <row r="48" spans="1:19" ht="12" customHeight="1" x14ac:dyDescent="0.2">
      <c r="A48" s="187" t="s">
        <v>271</v>
      </c>
      <c r="B48" s="19">
        <v>126</v>
      </c>
      <c r="C48" s="350" t="s">
        <v>211</v>
      </c>
      <c r="D48" s="21"/>
      <c r="E48" s="21"/>
      <c r="F48" s="21">
        <v>3</v>
      </c>
      <c r="G48" s="21">
        <v>1.1000000000000001</v>
      </c>
      <c r="H48" s="48">
        <v>4</v>
      </c>
      <c r="I48" s="88" t="s">
        <v>337</v>
      </c>
      <c r="J48" s="242">
        <f t="shared" si="0"/>
        <v>4.8</v>
      </c>
      <c r="K48" s="240">
        <f t="shared" si="1"/>
        <v>2.4</v>
      </c>
      <c r="L48" s="88" t="s">
        <v>320</v>
      </c>
      <c r="M48" s="88" t="s">
        <v>321</v>
      </c>
      <c r="N48" s="181">
        <v>3</v>
      </c>
      <c r="O48" s="180">
        <v>2.4</v>
      </c>
      <c r="P48" s="13">
        <v>45</v>
      </c>
      <c r="Q48" s="13">
        <v>4</v>
      </c>
      <c r="R48" s="13">
        <v>5</v>
      </c>
    </row>
    <row r="49" spans="1:19" ht="12" customHeight="1" x14ac:dyDescent="0.2">
      <c r="A49" s="187" t="s">
        <v>272</v>
      </c>
      <c r="B49" s="19">
        <v>127</v>
      </c>
      <c r="C49" s="350" t="s">
        <v>211</v>
      </c>
      <c r="D49" s="21"/>
      <c r="E49" s="21"/>
      <c r="F49" s="21">
        <v>3</v>
      </c>
      <c r="G49" s="21">
        <v>1.1000000000000001</v>
      </c>
      <c r="H49" s="48">
        <v>4</v>
      </c>
      <c r="I49" s="88" t="s">
        <v>337</v>
      </c>
      <c r="J49" s="242">
        <f t="shared" si="0"/>
        <v>4.8</v>
      </c>
      <c r="K49" s="240">
        <f t="shared" si="1"/>
        <v>2.4</v>
      </c>
      <c r="L49" s="88" t="s">
        <v>320</v>
      </c>
      <c r="M49" s="88" t="s">
        <v>321</v>
      </c>
      <c r="N49" s="181">
        <v>3</v>
      </c>
      <c r="O49" s="180">
        <v>2.4</v>
      </c>
      <c r="P49" s="13">
        <v>46</v>
      </c>
      <c r="Q49" s="13">
        <v>4</v>
      </c>
      <c r="R49" s="13">
        <v>5</v>
      </c>
    </row>
    <row r="50" spans="1:19" ht="12" customHeight="1" x14ac:dyDescent="0.2">
      <c r="A50" s="187" t="s">
        <v>273</v>
      </c>
      <c r="B50" s="19"/>
      <c r="C50" s="350" t="s">
        <v>211</v>
      </c>
      <c r="D50" s="21"/>
      <c r="E50" s="21"/>
      <c r="F50" s="21">
        <v>3</v>
      </c>
      <c r="G50" s="21">
        <v>1.1000000000000001</v>
      </c>
      <c r="H50" s="48"/>
      <c r="I50" s="88" t="s">
        <v>337</v>
      </c>
      <c r="J50" s="242">
        <f t="shared" si="0"/>
        <v>4.8</v>
      </c>
      <c r="K50" s="240">
        <f t="shared" si="1"/>
        <v>2.4</v>
      </c>
      <c r="L50" s="88" t="s">
        <v>320</v>
      </c>
      <c r="M50" s="88" t="s">
        <v>321</v>
      </c>
      <c r="N50" s="181">
        <v>3</v>
      </c>
      <c r="O50" s="180">
        <v>2.4</v>
      </c>
      <c r="P50" s="13">
        <v>47</v>
      </c>
      <c r="Q50" s="13">
        <v>4</v>
      </c>
      <c r="R50" s="13">
        <v>5</v>
      </c>
    </row>
    <row r="51" spans="1:19" ht="12" customHeight="1" x14ac:dyDescent="0.2">
      <c r="A51" s="187" t="s">
        <v>274</v>
      </c>
      <c r="B51" s="19"/>
      <c r="C51" s="350" t="s">
        <v>211</v>
      </c>
      <c r="D51" s="21"/>
      <c r="E51" s="21"/>
      <c r="F51" s="21">
        <v>3.25</v>
      </c>
      <c r="G51" s="21">
        <v>1.2</v>
      </c>
      <c r="H51" s="48"/>
      <c r="I51" s="88" t="s">
        <v>337</v>
      </c>
      <c r="J51" s="242">
        <f t="shared" si="0"/>
        <v>5.2</v>
      </c>
      <c r="K51" s="240">
        <f t="shared" si="1"/>
        <v>2.6</v>
      </c>
      <c r="L51" s="88" t="s">
        <v>320</v>
      </c>
      <c r="M51" s="88" t="s">
        <v>321</v>
      </c>
      <c r="N51" s="181">
        <v>3</v>
      </c>
      <c r="O51" s="180">
        <v>2.6</v>
      </c>
      <c r="P51" s="13">
        <v>48</v>
      </c>
      <c r="Q51" s="13">
        <v>4</v>
      </c>
      <c r="R51" s="13">
        <v>5</v>
      </c>
    </row>
    <row r="52" spans="1:19" ht="12" customHeight="1" x14ac:dyDescent="0.2">
      <c r="A52" s="187" t="s">
        <v>275</v>
      </c>
      <c r="B52" s="19"/>
      <c r="C52" s="350" t="s">
        <v>211</v>
      </c>
      <c r="D52" s="21"/>
      <c r="E52" s="21"/>
      <c r="F52" s="21">
        <v>3.25</v>
      </c>
      <c r="G52" s="21">
        <v>1.2</v>
      </c>
      <c r="H52" s="48"/>
      <c r="I52" s="88" t="s">
        <v>337</v>
      </c>
      <c r="J52" s="242">
        <f t="shared" si="0"/>
        <v>5.2</v>
      </c>
      <c r="K52" s="240">
        <f t="shared" si="1"/>
        <v>2.6</v>
      </c>
      <c r="L52" s="88" t="s">
        <v>320</v>
      </c>
      <c r="M52" s="88" t="s">
        <v>321</v>
      </c>
      <c r="N52" s="181">
        <v>3</v>
      </c>
      <c r="O52" s="180">
        <v>2.6</v>
      </c>
      <c r="P52" s="13">
        <v>49</v>
      </c>
      <c r="Q52" s="13">
        <v>4</v>
      </c>
      <c r="R52" s="13">
        <v>5</v>
      </c>
    </row>
    <row r="53" spans="1:19" ht="12" customHeight="1" x14ac:dyDescent="0.2">
      <c r="A53" s="187" t="s">
        <v>276</v>
      </c>
      <c r="B53" s="19"/>
      <c r="C53" s="350" t="s">
        <v>211</v>
      </c>
      <c r="D53" s="21"/>
      <c r="E53" s="21"/>
      <c r="F53" s="21">
        <v>3.25</v>
      </c>
      <c r="G53" s="21">
        <v>1.2</v>
      </c>
      <c r="H53" s="48"/>
      <c r="I53" s="88" t="s">
        <v>337</v>
      </c>
      <c r="J53" s="242">
        <f t="shared" si="0"/>
        <v>5.2</v>
      </c>
      <c r="K53" s="240">
        <f t="shared" si="1"/>
        <v>2.6</v>
      </c>
      <c r="L53" s="88" t="s">
        <v>320</v>
      </c>
      <c r="M53" s="88" t="s">
        <v>321</v>
      </c>
      <c r="N53" s="181">
        <v>3</v>
      </c>
      <c r="O53" s="180">
        <v>2.6</v>
      </c>
      <c r="P53" s="13">
        <v>50</v>
      </c>
      <c r="Q53" s="13">
        <v>4</v>
      </c>
      <c r="R53" s="13">
        <v>5</v>
      </c>
    </row>
    <row r="54" spans="1:19" ht="12" customHeight="1" x14ac:dyDescent="0.2">
      <c r="A54" s="187" t="s">
        <v>277</v>
      </c>
      <c r="B54" s="19"/>
      <c r="C54" s="350" t="s">
        <v>211</v>
      </c>
      <c r="D54" s="21"/>
      <c r="E54" s="21"/>
      <c r="F54" s="21">
        <v>3.5</v>
      </c>
      <c r="G54" s="21">
        <v>1.3</v>
      </c>
      <c r="H54" s="48"/>
      <c r="I54" s="88" t="s">
        <v>337</v>
      </c>
      <c r="J54" s="242">
        <f t="shared" si="0"/>
        <v>5.5</v>
      </c>
      <c r="K54" s="240">
        <f t="shared" si="1"/>
        <v>2.75</v>
      </c>
      <c r="L54" s="88" t="s">
        <v>320</v>
      </c>
      <c r="M54" s="88" t="s">
        <v>321</v>
      </c>
      <c r="N54" s="181">
        <v>3</v>
      </c>
      <c r="O54" s="180">
        <v>2.75</v>
      </c>
      <c r="P54" s="13">
        <v>51</v>
      </c>
      <c r="Q54" s="13">
        <v>4</v>
      </c>
      <c r="R54" s="13">
        <v>5</v>
      </c>
    </row>
    <row r="55" spans="1:19" ht="12" customHeight="1" x14ac:dyDescent="0.2">
      <c r="A55" s="187" t="s">
        <v>278</v>
      </c>
      <c r="B55" s="19"/>
      <c r="C55" s="350" t="s">
        <v>211</v>
      </c>
      <c r="D55" s="21"/>
      <c r="E55" s="21"/>
      <c r="F55" s="21">
        <v>3.5</v>
      </c>
      <c r="G55" s="21">
        <v>1.3</v>
      </c>
      <c r="H55" s="48"/>
      <c r="I55" s="88" t="s">
        <v>337</v>
      </c>
      <c r="J55" s="242">
        <f t="shared" si="0"/>
        <v>5.5</v>
      </c>
      <c r="K55" s="240">
        <f t="shared" si="1"/>
        <v>2.75</v>
      </c>
      <c r="L55" s="88" t="s">
        <v>320</v>
      </c>
      <c r="M55" s="88" t="s">
        <v>321</v>
      </c>
      <c r="N55" s="181">
        <v>3</v>
      </c>
      <c r="O55" s="180">
        <v>2.75</v>
      </c>
      <c r="P55" s="13">
        <v>52</v>
      </c>
      <c r="Q55" s="13">
        <v>4</v>
      </c>
      <c r="R55" s="13">
        <v>5</v>
      </c>
    </row>
    <row r="56" spans="1:19" ht="12" customHeight="1" x14ac:dyDescent="0.2">
      <c r="A56" s="187" t="s">
        <v>279</v>
      </c>
      <c r="B56" s="19"/>
      <c r="C56" s="350" t="s">
        <v>211</v>
      </c>
      <c r="D56" s="21"/>
      <c r="E56" s="21"/>
      <c r="F56" s="21">
        <v>3.5</v>
      </c>
      <c r="G56" s="21">
        <v>1.3</v>
      </c>
      <c r="H56" s="48"/>
      <c r="I56" s="88" t="s">
        <v>337</v>
      </c>
      <c r="J56" s="242">
        <f t="shared" si="0"/>
        <v>5.5</v>
      </c>
      <c r="K56" s="240">
        <f t="shared" si="1"/>
        <v>2.75</v>
      </c>
      <c r="L56" s="88" t="s">
        <v>320</v>
      </c>
      <c r="M56" s="88" t="s">
        <v>321</v>
      </c>
      <c r="N56" s="181">
        <v>3</v>
      </c>
      <c r="O56" s="180">
        <v>2.75</v>
      </c>
      <c r="P56" s="13">
        <v>53</v>
      </c>
      <c r="Q56" s="13">
        <v>4</v>
      </c>
      <c r="R56" s="13">
        <v>5</v>
      </c>
    </row>
    <row r="57" spans="1:19" ht="12" customHeight="1" x14ac:dyDescent="0.2">
      <c r="A57" s="187" t="s">
        <v>198</v>
      </c>
      <c r="B57" s="366"/>
      <c r="C57" s="350" t="s">
        <v>211</v>
      </c>
      <c r="D57" s="91"/>
      <c r="E57" s="91"/>
      <c r="F57" s="91">
        <v>0.3</v>
      </c>
      <c r="G57" s="91">
        <v>0.15</v>
      </c>
      <c r="H57" s="48"/>
      <c r="I57" s="88" t="s">
        <v>337</v>
      </c>
      <c r="J57" s="242">
        <f t="shared" si="0"/>
        <v>0.37</v>
      </c>
      <c r="K57" s="240">
        <f t="shared" si="1"/>
        <v>0.185</v>
      </c>
      <c r="L57" s="88" t="s">
        <v>320</v>
      </c>
      <c r="M57" s="88" t="s">
        <v>321</v>
      </c>
      <c r="N57" s="181">
        <v>0.2</v>
      </c>
      <c r="O57" s="182">
        <v>0.185</v>
      </c>
      <c r="P57" s="13">
        <v>54</v>
      </c>
      <c r="Q57" s="13">
        <v>4</v>
      </c>
      <c r="R57" s="13">
        <v>5</v>
      </c>
    </row>
    <row r="58" spans="1:19" ht="12" customHeight="1" x14ac:dyDescent="0.2">
      <c r="A58" s="187" t="s">
        <v>199</v>
      </c>
      <c r="B58" s="366"/>
      <c r="C58" s="350" t="s">
        <v>211</v>
      </c>
      <c r="D58" s="91"/>
      <c r="E58" s="91"/>
      <c r="F58" s="91">
        <v>0.3</v>
      </c>
      <c r="G58" s="91">
        <v>0.15</v>
      </c>
      <c r="H58" s="48"/>
      <c r="I58" s="88" t="s">
        <v>337</v>
      </c>
      <c r="J58" s="242">
        <f t="shared" si="0"/>
        <v>0.37</v>
      </c>
      <c r="K58" s="240">
        <f t="shared" si="1"/>
        <v>0.185</v>
      </c>
      <c r="L58" s="88" t="s">
        <v>320</v>
      </c>
      <c r="M58" s="88" t="s">
        <v>321</v>
      </c>
      <c r="N58" s="181">
        <v>0.2</v>
      </c>
      <c r="O58" s="182">
        <v>0.185</v>
      </c>
      <c r="P58" s="13">
        <v>55</v>
      </c>
      <c r="Q58" s="13">
        <v>4</v>
      </c>
      <c r="R58" s="13">
        <v>5</v>
      </c>
    </row>
    <row r="59" spans="1:19" ht="12" customHeight="1" x14ac:dyDescent="0.2">
      <c r="A59" s="187" t="s">
        <v>200</v>
      </c>
      <c r="B59" s="366"/>
      <c r="C59" s="350" t="s">
        <v>211</v>
      </c>
      <c r="D59" s="91"/>
      <c r="E59" s="91"/>
      <c r="F59" s="91">
        <v>0.3</v>
      </c>
      <c r="G59" s="91">
        <v>0.15</v>
      </c>
      <c r="H59" s="48"/>
      <c r="I59" s="88" t="s">
        <v>337</v>
      </c>
      <c r="J59" s="242">
        <f t="shared" si="0"/>
        <v>0.37</v>
      </c>
      <c r="K59" s="240">
        <f t="shared" si="1"/>
        <v>0.185</v>
      </c>
      <c r="L59" s="88" t="s">
        <v>320</v>
      </c>
      <c r="M59" s="88" t="s">
        <v>321</v>
      </c>
      <c r="N59" s="181">
        <v>0.2</v>
      </c>
      <c r="O59" s="182">
        <v>0.185</v>
      </c>
      <c r="P59" s="13">
        <v>56</v>
      </c>
      <c r="Q59" s="13">
        <v>4</v>
      </c>
      <c r="R59" s="13">
        <v>5</v>
      </c>
    </row>
    <row r="60" spans="1:19" ht="12" customHeight="1" x14ac:dyDescent="0.2">
      <c r="A60" s="187" t="s">
        <v>152</v>
      </c>
      <c r="B60" s="19">
        <v>130</v>
      </c>
      <c r="C60" s="350" t="s">
        <v>211</v>
      </c>
      <c r="D60" s="21"/>
      <c r="E60" s="21"/>
      <c r="F60" s="21">
        <v>0.3</v>
      </c>
      <c r="G60" s="21">
        <v>0.15</v>
      </c>
      <c r="H60" s="48"/>
      <c r="I60" s="88" t="s">
        <v>337</v>
      </c>
      <c r="J60" s="242">
        <f t="shared" si="0"/>
        <v>0.37</v>
      </c>
      <c r="K60" s="240">
        <f t="shared" si="1"/>
        <v>0.185</v>
      </c>
      <c r="L60" s="88" t="s">
        <v>320</v>
      </c>
      <c r="M60" s="88" t="s">
        <v>321</v>
      </c>
      <c r="N60" s="181">
        <v>0.2</v>
      </c>
      <c r="O60" s="182">
        <v>0.185</v>
      </c>
      <c r="P60" s="13">
        <v>57</v>
      </c>
      <c r="Q60" s="13">
        <v>4</v>
      </c>
      <c r="R60" s="13">
        <v>5</v>
      </c>
      <c r="S60" s="96"/>
    </row>
    <row r="61" spans="1:19" ht="12" customHeight="1" x14ac:dyDescent="0.2">
      <c r="A61" s="187" t="s">
        <v>129</v>
      </c>
      <c r="B61" s="19">
        <v>131</v>
      </c>
      <c r="C61" s="350" t="s">
        <v>211</v>
      </c>
      <c r="D61" s="21"/>
      <c r="E61" s="21"/>
      <c r="F61" s="21">
        <v>0.3</v>
      </c>
      <c r="G61" s="21">
        <v>0.15</v>
      </c>
      <c r="H61" s="48"/>
      <c r="I61" s="88" t="s">
        <v>337</v>
      </c>
      <c r="J61" s="242">
        <f t="shared" si="0"/>
        <v>0.37</v>
      </c>
      <c r="K61" s="240">
        <f t="shared" si="1"/>
        <v>0.185</v>
      </c>
      <c r="L61" s="88" t="s">
        <v>320</v>
      </c>
      <c r="M61" s="88" t="s">
        <v>321</v>
      </c>
      <c r="N61" s="181">
        <v>0.2</v>
      </c>
      <c r="O61" s="182">
        <v>0.185</v>
      </c>
      <c r="P61" s="13">
        <v>58</v>
      </c>
      <c r="Q61" s="13">
        <v>4</v>
      </c>
      <c r="R61" s="13">
        <v>5</v>
      </c>
      <c r="S61" s="96"/>
    </row>
    <row r="62" spans="1:19" ht="12" customHeight="1" x14ac:dyDescent="0.2">
      <c r="A62" s="187" t="s">
        <v>153</v>
      </c>
      <c r="B62" s="19"/>
      <c r="C62" s="350" t="s">
        <v>211</v>
      </c>
      <c r="D62" s="21"/>
      <c r="E62" s="21"/>
      <c r="F62" s="21">
        <v>0.3</v>
      </c>
      <c r="G62" s="21">
        <v>0.15</v>
      </c>
      <c r="H62" s="48"/>
      <c r="I62" s="88" t="s">
        <v>337</v>
      </c>
      <c r="J62" s="242">
        <f t="shared" si="0"/>
        <v>0.37</v>
      </c>
      <c r="K62" s="240">
        <f t="shared" si="1"/>
        <v>0.185</v>
      </c>
      <c r="L62" s="88" t="s">
        <v>320</v>
      </c>
      <c r="M62" s="88" t="s">
        <v>321</v>
      </c>
      <c r="N62" s="181">
        <v>0.2</v>
      </c>
      <c r="O62" s="182">
        <v>0.185</v>
      </c>
      <c r="P62" s="13">
        <v>59</v>
      </c>
      <c r="Q62" s="13">
        <v>4</v>
      </c>
      <c r="R62" s="13">
        <v>5</v>
      </c>
      <c r="S62" s="96"/>
    </row>
    <row r="63" spans="1:19" ht="12" customHeight="1" x14ac:dyDescent="0.2">
      <c r="A63" s="187" t="s">
        <v>280</v>
      </c>
      <c r="B63" s="19">
        <v>140</v>
      </c>
      <c r="C63" s="350" t="s">
        <v>211</v>
      </c>
      <c r="D63" s="21"/>
      <c r="E63" s="21"/>
      <c r="F63" s="21">
        <v>0.9</v>
      </c>
      <c r="G63" s="21">
        <v>0.3</v>
      </c>
      <c r="H63" s="48">
        <v>6</v>
      </c>
      <c r="I63" s="88" t="s">
        <v>337</v>
      </c>
      <c r="J63" s="242">
        <f t="shared" si="0"/>
        <v>1.38</v>
      </c>
      <c r="K63" s="240">
        <f t="shared" si="1"/>
        <v>0.69</v>
      </c>
      <c r="L63" s="88" t="s">
        <v>320</v>
      </c>
      <c r="M63" s="88" t="s">
        <v>321</v>
      </c>
      <c r="N63" s="181">
        <v>0.5</v>
      </c>
      <c r="O63" s="180">
        <v>0.69</v>
      </c>
      <c r="P63" s="13">
        <v>60</v>
      </c>
      <c r="Q63" s="13">
        <v>4</v>
      </c>
      <c r="R63" s="13">
        <v>5</v>
      </c>
    </row>
    <row r="64" spans="1:19" ht="12" customHeight="1" x14ac:dyDescent="0.2">
      <c r="A64" s="187" t="s">
        <v>281</v>
      </c>
      <c r="B64" s="19">
        <v>141</v>
      </c>
      <c r="C64" s="350" t="s">
        <v>211</v>
      </c>
      <c r="D64" s="21"/>
      <c r="E64" s="21"/>
      <c r="F64" s="21">
        <v>0.9</v>
      </c>
      <c r="G64" s="21">
        <v>0.3</v>
      </c>
      <c r="H64" s="48">
        <v>6</v>
      </c>
      <c r="I64" s="88" t="s">
        <v>337</v>
      </c>
      <c r="J64" s="242">
        <f t="shared" si="0"/>
        <v>1.38</v>
      </c>
      <c r="K64" s="240">
        <f t="shared" si="1"/>
        <v>0.69</v>
      </c>
      <c r="L64" s="88" t="s">
        <v>320</v>
      </c>
      <c r="M64" s="88" t="s">
        <v>321</v>
      </c>
      <c r="N64" s="181">
        <v>0.5</v>
      </c>
      <c r="O64" s="180">
        <v>0.69</v>
      </c>
      <c r="P64" s="13">
        <v>61</v>
      </c>
      <c r="Q64" s="13">
        <v>4</v>
      </c>
      <c r="R64" s="13">
        <v>5</v>
      </c>
    </row>
    <row r="65" spans="1:19" ht="12" customHeight="1" x14ac:dyDescent="0.2">
      <c r="A65" s="187" t="s">
        <v>282</v>
      </c>
      <c r="B65" s="19">
        <v>142</v>
      </c>
      <c r="C65" s="350" t="s">
        <v>211</v>
      </c>
      <c r="D65" s="21"/>
      <c r="E65" s="21"/>
      <c r="F65" s="21">
        <v>1.25</v>
      </c>
      <c r="G65" s="21">
        <v>0.5</v>
      </c>
      <c r="H65" s="48">
        <v>6</v>
      </c>
      <c r="I65" s="88" t="s">
        <v>337</v>
      </c>
      <c r="J65" s="242">
        <f t="shared" si="0"/>
        <v>1.86</v>
      </c>
      <c r="K65" s="240">
        <f t="shared" si="1"/>
        <v>0.93</v>
      </c>
      <c r="L65" s="88" t="s">
        <v>320</v>
      </c>
      <c r="M65" s="88" t="s">
        <v>321</v>
      </c>
      <c r="N65" s="181">
        <v>1</v>
      </c>
      <c r="O65" s="180">
        <v>0.93</v>
      </c>
      <c r="P65" s="13">
        <v>62</v>
      </c>
      <c r="Q65" s="13">
        <v>4</v>
      </c>
      <c r="R65" s="13">
        <v>5</v>
      </c>
    </row>
    <row r="66" spans="1:19" ht="12" customHeight="1" x14ac:dyDescent="0.2">
      <c r="A66" s="187" t="s">
        <v>283</v>
      </c>
      <c r="B66" s="19">
        <v>143</v>
      </c>
      <c r="C66" s="350" t="s">
        <v>211</v>
      </c>
      <c r="D66" s="21"/>
      <c r="E66" s="21"/>
      <c r="F66" s="21">
        <v>1.25</v>
      </c>
      <c r="G66" s="21">
        <v>0.5</v>
      </c>
      <c r="H66" s="48">
        <v>6</v>
      </c>
      <c r="I66" s="88" t="s">
        <v>337</v>
      </c>
      <c r="J66" s="242">
        <f t="shared" si="0"/>
        <v>1.86</v>
      </c>
      <c r="K66" s="240">
        <f t="shared" si="1"/>
        <v>0.93</v>
      </c>
      <c r="L66" s="88" t="s">
        <v>320</v>
      </c>
      <c r="M66" s="88" t="s">
        <v>321</v>
      </c>
      <c r="N66" s="181">
        <v>1</v>
      </c>
      <c r="O66" s="180">
        <v>0.93</v>
      </c>
      <c r="P66" s="13">
        <v>63</v>
      </c>
      <c r="Q66" s="13">
        <v>4</v>
      </c>
      <c r="R66" s="13">
        <v>5</v>
      </c>
    </row>
    <row r="67" spans="1:19" ht="12" customHeight="1" x14ac:dyDescent="0.2">
      <c r="A67" s="187" t="s">
        <v>284</v>
      </c>
      <c r="B67" s="19">
        <v>158</v>
      </c>
      <c r="C67" s="350" t="s">
        <v>211</v>
      </c>
      <c r="D67" s="21"/>
      <c r="E67" s="21"/>
      <c r="F67" s="21">
        <v>0.75</v>
      </c>
      <c r="G67" s="21">
        <v>0.3</v>
      </c>
      <c r="H67" s="48">
        <v>6</v>
      </c>
      <c r="I67" s="88" t="s">
        <v>337</v>
      </c>
      <c r="J67" s="242">
        <f t="shared" si="0"/>
        <v>1.08</v>
      </c>
      <c r="K67" s="240">
        <f t="shared" si="1"/>
        <v>0.54</v>
      </c>
      <c r="L67" s="88" t="s">
        <v>320</v>
      </c>
      <c r="M67" s="88" t="s">
        <v>321</v>
      </c>
      <c r="N67" s="181">
        <v>0.5</v>
      </c>
      <c r="O67" s="180">
        <v>0.54</v>
      </c>
      <c r="P67" s="13">
        <v>64</v>
      </c>
      <c r="Q67" s="13">
        <v>4</v>
      </c>
      <c r="R67" s="13">
        <v>5</v>
      </c>
    </row>
    <row r="68" spans="1:19" ht="12" customHeight="1" x14ac:dyDescent="0.2">
      <c r="A68" s="187" t="s">
        <v>285</v>
      </c>
      <c r="B68" s="19">
        <v>159</v>
      </c>
      <c r="C68" s="350" t="s">
        <v>211</v>
      </c>
      <c r="D68" s="21"/>
      <c r="E68" s="21"/>
      <c r="F68" s="21">
        <v>0.75</v>
      </c>
      <c r="G68" s="21">
        <v>0.3</v>
      </c>
      <c r="H68" s="48">
        <v>6</v>
      </c>
      <c r="I68" s="88" t="s">
        <v>337</v>
      </c>
      <c r="J68" s="242">
        <f t="shared" si="0"/>
        <v>1.08</v>
      </c>
      <c r="K68" s="240">
        <f t="shared" si="1"/>
        <v>0.54</v>
      </c>
      <c r="L68" s="88" t="s">
        <v>320</v>
      </c>
      <c r="M68" s="88" t="s">
        <v>321</v>
      </c>
      <c r="N68" s="181">
        <v>0.5</v>
      </c>
      <c r="O68" s="180">
        <v>0.54</v>
      </c>
      <c r="P68" s="13">
        <v>65</v>
      </c>
      <c r="Q68" s="13">
        <v>4</v>
      </c>
      <c r="R68" s="13">
        <v>5</v>
      </c>
    </row>
    <row r="69" spans="1:19" ht="12" customHeight="1" x14ac:dyDescent="0.2">
      <c r="A69" s="187" t="s">
        <v>286</v>
      </c>
      <c r="B69" s="19"/>
      <c r="C69" s="350" t="s">
        <v>211</v>
      </c>
      <c r="D69" s="21"/>
      <c r="E69" s="21"/>
      <c r="F69" s="21">
        <v>0.75</v>
      </c>
      <c r="G69" s="21">
        <v>0.3</v>
      </c>
      <c r="H69" s="48"/>
      <c r="I69" s="88" t="s">
        <v>337</v>
      </c>
      <c r="J69" s="242">
        <f t="shared" ref="J69:J125" si="2">K69*2</f>
        <v>1.08</v>
      </c>
      <c r="K69" s="240">
        <f t="shared" ref="K69:K95" si="3">O69</f>
        <v>0.54</v>
      </c>
      <c r="L69" s="88" t="s">
        <v>320</v>
      </c>
      <c r="M69" s="88" t="s">
        <v>321</v>
      </c>
      <c r="N69" s="181">
        <v>0.5</v>
      </c>
      <c r="O69" s="180">
        <v>0.54</v>
      </c>
      <c r="P69" s="13">
        <v>66</v>
      </c>
      <c r="Q69" s="13">
        <v>4</v>
      </c>
      <c r="R69" s="13">
        <v>5</v>
      </c>
    </row>
    <row r="70" spans="1:19" ht="12" customHeight="1" x14ac:dyDescent="0.2">
      <c r="A70" s="187" t="s">
        <v>287</v>
      </c>
      <c r="B70" s="19"/>
      <c r="C70" s="350" t="s">
        <v>211</v>
      </c>
      <c r="D70" s="21"/>
      <c r="E70" s="21"/>
      <c r="F70" s="21">
        <v>0.75</v>
      </c>
      <c r="G70" s="21">
        <v>0.3</v>
      </c>
      <c r="H70" s="48"/>
      <c r="I70" s="88" t="s">
        <v>337</v>
      </c>
      <c r="J70" s="242">
        <f t="shared" si="2"/>
        <v>1.08</v>
      </c>
      <c r="K70" s="240">
        <f t="shared" si="3"/>
        <v>0.54</v>
      </c>
      <c r="L70" s="88" t="s">
        <v>320</v>
      </c>
      <c r="M70" s="88" t="s">
        <v>321</v>
      </c>
      <c r="N70" s="181">
        <v>0.5</v>
      </c>
      <c r="O70" s="180">
        <v>0.54</v>
      </c>
      <c r="P70" s="93" t="s">
        <v>46</v>
      </c>
      <c r="Q70" s="13">
        <v>4</v>
      </c>
      <c r="R70" s="13">
        <v>5</v>
      </c>
      <c r="S70" s="89" t="s">
        <v>201</v>
      </c>
    </row>
    <row r="71" spans="1:19" ht="12" customHeight="1" x14ac:dyDescent="0.2">
      <c r="A71" s="187" t="s">
        <v>288</v>
      </c>
      <c r="B71" s="19"/>
      <c r="C71" s="350" t="s">
        <v>211</v>
      </c>
      <c r="D71" s="21"/>
      <c r="E71" s="21"/>
      <c r="F71" s="21">
        <v>0.75</v>
      </c>
      <c r="G71" s="21">
        <v>0.3</v>
      </c>
      <c r="H71" s="48"/>
      <c r="I71" s="88" t="s">
        <v>337</v>
      </c>
      <c r="J71" s="242">
        <f t="shared" si="2"/>
        <v>1.08</v>
      </c>
      <c r="K71" s="240">
        <f t="shared" si="3"/>
        <v>0.54</v>
      </c>
      <c r="L71" s="88" t="s">
        <v>320</v>
      </c>
      <c r="M71" s="88" t="s">
        <v>321</v>
      </c>
      <c r="N71" s="181">
        <v>0.5</v>
      </c>
      <c r="O71" s="180">
        <v>0.54</v>
      </c>
      <c r="P71" s="93" t="s">
        <v>46</v>
      </c>
      <c r="Q71" s="13">
        <v>4</v>
      </c>
      <c r="R71" s="13">
        <v>5</v>
      </c>
      <c r="S71" s="89" t="s">
        <v>201</v>
      </c>
    </row>
    <row r="72" spans="1:19" ht="12" customHeight="1" x14ac:dyDescent="0.2">
      <c r="A72" s="187" t="s">
        <v>289</v>
      </c>
      <c r="B72" s="19"/>
      <c r="C72" s="350" t="s">
        <v>211</v>
      </c>
      <c r="D72" s="21"/>
      <c r="E72" s="21"/>
      <c r="F72" s="21">
        <v>0.75</v>
      </c>
      <c r="G72" s="21">
        <v>0.3</v>
      </c>
      <c r="H72" s="48"/>
      <c r="I72" s="88" t="s">
        <v>337</v>
      </c>
      <c r="J72" s="242">
        <f t="shared" si="2"/>
        <v>1.08</v>
      </c>
      <c r="K72" s="240">
        <f t="shared" si="3"/>
        <v>0.54</v>
      </c>
      <c r="L72" s="88" t="s">
        <v>320</v>
      </c>
      <c r="M72" s="88" t="s">
        <v>321</v>
      </c>
      <c r="N72" s="181">
        <v>0.5</v>
      </c>
      <c r="O72" s="180">
        <v>0.54</v>
      </c>
      <c r="P72" s="93" t="s">
        <v>46</v>
      </c>
      <c r="Q72" s="13">
        <v>4</v>
      </c>
      <c r="R72" s="13">
        <v>5</v>
      </c>
      <c r="S72" s="89" t="s">
        <v>201</v>
      </c>
    </row>
    <row r="73" spans="1:19" ht="12" customHeight="1" x14ac:dyDescent="0.2">
      <c r="A73" s="187" t="s">
        <v>290</v>
      </c>
      <c r="B73" s="19">
        <v>160</v>
      </c>
      <c r="C73" s="350" t="s">
        <v>211</v>
      </c>
      <c r="D73" s="21"/>
      <c r="E73" s="21"/>
      <c r="F73" s="21">
        <v>0.75</v>
      </c>
      <c r="G73" s="21">
        <v>0.3</v>
      </c>
      <c r="H73" s="48">
        <v>6</v>
      </c>
      <c r="I73" s="88" t="s">
        <v>337</v>
      </c>
      <c r="J73" s="242">
        <f t="shared" si="2"/>
        <v>1.08</v>
      </c>
      <c r="K73" s="240">
        <f t="shared" si="3"/>
        <v>0.54</v>
      </c>
      <c r="L73" s="88" t="s">
        <v>320</v>
      </c>
      <c r="M73" s="88" t="s">
        <v>321</v>
      </c>
      <c r="N73" s="181">
        <v>0.5</v>
      </c>
      <c r="O73" s="180">
        <v>0.54</v>
      </c>
      <c r="P73" s="13">
        <v>67</v>
      </c>
      <c r="Q73" s="13">
        <v>4</v>
      </c>
      <c r="R73" s="13">
        <v>5</v>
      </c>
    </row>
    <row r="74" spans="1:19" ht="12" customHeight="1" x14ac:dyDescent="0.2">
      <c r="A74" s="187" t="s">
        <v>291</v>
      </c>
      <c r="B74" s="19">
        <v>161</v>
      </c>
      <c r="C74" s="350" t="s">
        <v>211</v>
      </c>
      <c r="D74" s="21"/>
      <c r="E74" s="21"/>
      <c r="F74" s="21">
        <v>0.75</v>
      </c>
      <c r="G74" s="21">
        <v>0.3</v>
      </c>
      <c r="H74" s="48">
        <v>6</v>
      </c>
      <c r="I74" s="88" t="s">
        <v>337</v>
      </c>
      <c r="J74" s="242">
        <f t="shared" si="2"/>
        <v>1.08</v>
      </c>
      <c r="K74" s="240">
        <f t="shared" si="3"/>
        <v>0.54</v>
      </c>
      <c r="L74" s="88" t="s">
        <v>320</v>
      </c>
      <c r="M74" s="88" t="s">
        <v>321</v>
      </c>
      <c r="N74" s="181">
        <v>0.5</v>
      </c>
      <c r="O74" s="180">
        <v>0.54</v>
      </c>
      <c r="P74" s="13">
        <v>68</v>
      </c>
      <c r="Q74" s="13">
        <v>4</v>
      </c>
      <c r="R74" s="13">
        <v>5</v>
      </c>
    </row>
    <row r="75" spans="1:19" ht="12" customHeight="1" x14ac:dyDescent="0.2">
      <c r="A75" s="187" t="s">
        <v>292</v>
      </c>
      <c r="B75" s="19"/>
      <c r="C75" s="350" t="s">
        <v>211</v>
      </c>
      <c r="D75" s="21"/>
      <c r="E75" s="21"/>
      <c r="F75" s="21">
        <v>0.75</v>
      </c>
      <c r="G75" s="21">
        <v>0.3</v>
      </c>
      <c r="H75" s="48"/>
      <c r="I75" s="88" t="s">
        <v>337</v>
      </c>
      <c r="J75" s="242">
        <f t="shared" si="2"/>
        <v>1.08</v>
      </c>
      <c r="K75" s="240">
        <f t="shared" si="3"/>
        <v>0.54</v>
      </c>
      <c r="L75" s="88" t="s">
        <v>320</v>
      </c>
      <c r="M75" s="88" t="s">
        <v>321</v>
      </c>
      <c r="N75" s="181">
        <v>0.5</v>
      </c>
      <c r="O75" s="180">
        <v>0.54</v>
      </c>
      <c r="P75" s="13">
        <v>69</v>
      </c>
      <c r="Q75" s="13">
        <v>4</v>
      </c>
      <c r="R75" s="13">
        <v>5</v>
      </c>
    </row>
    <row r="76" spans="1:19" ht="12" customHeight="1" x14ac:dyDescent="0.2">
      <c r="A76" s="187" t="s">
        <v>293</v>
      </c>
      <c r="B76" s="19"/>
      <c r="C76" s="350" t="s">
        <v>211</v>
      </c>
      <c r="D76" s="21"/>
      <c r="E76" s="21"/>
      <c r="F76" s="21">
        <v>0.75</v>
      </c>
      <c r="G76" s="21">
        <v>0.3</v>
      </c>
      <c r="H76" s="48"/>
      <c r="I76" s="88" t="s">
        <v>337</v>
      </c>
      <c r="J76" s="242">
        <f t="shared" si="2"/>
        <v>1.08</v>
      </c>
      <c r="K76" s="240">
        <f t="shared" si="3"/>
        <v>0.54</v>
      </c>
      <c r="L76" s="88" t="s">
        <v>320</v>
      </c>
      <c r="M76" s="88" t="s">
        <v>321</v>
      </c>
      <c r="N76" s="181">
        <v>0.5</v>
      </c>
      <c r="O76" s="180">
        <v>0.54</v>
      </c>
      <c r="P76" s="13">
        <v>70</v>
      </c>
      <c r="Q76" s="13">
        <v>4</v>
      </c>
      <c r="R76" s="13">
        <v>5</v>
      </c>
    </row>
    <row r="77" spans="1:19" ht="12" customHeight="1" x14ac:dyDescent="0.2">
      <c r="A77" s="187" t="s">
        <v>294</v>
      </c>
      <c r="B77" s="19"/>
      <c r="C77" s="350" t="s">
        <v>211</v>
      </c>
      <c r="D77" s="21"/>
      <c r="E77" s="21"/>
      <c r="F77" s="21">
        <v>0.75</v>
      </c>
      <c r="G77" s="21">
        <v>0.3</v>
      </c>
      <c r="H77" s="48"/>
      <c r="I77" s="88" t="s">
        <v>337</v>
      </c>
      <c r="J77" s="242">
        <f t="shared" si="2"/>
        <v>1.08</v>
      </c>
      <c r="K77" s="240">
        <f t="shared" si="3"/>
        <v>0.54</v>
      </c>
      <c r="L77" s="88" t="s">
        <v>320</v>
      </c>
      <c r="M77" s="88" t="s">
        <v>321</v>
      </c>
      <c r="N77" s="181">
        <v>0.5</v>
      </c>
      <c r="O77" s="180">
        <v>0.54</v>
      </c>
      <c r="P77" s="13">
        <v>71</v>
      </c>
      <c r="Q77" s="13">
        <v>4</v>
      </c>
      <c r="R77" s="13">
        <v>5</v>
      </c>
    </row>
    <row r="78" spans="1:19" ht="12" customHeight="1" x14ac:dyDescent="0.2">
      <c r="A78" s="187" t="s">
        <v>295</v>
      </c>
      <c r="B78" s="19"/>
      <c r="C78" s="350" t="s">
        <v>211</v>
      </c>
      <c r="D78" s="21"/>
      <c r="E78" s="21"/>
      <c r="F78" s="21">
        <v>0.75</v>
      </c>
      <c r="G78" s="21">
        <v>0.3</v>
      </c>
      <c r="H78" s="48"/>
      <c r="I78" s="88" t="s">
        <v>337</v>
      </c>
      <c r="J78" s="242">
        <f t="shared" si="2"/>
        <v>1.08</v>
      </c>
      <c r="K78" s="240">
        <f t="shared" si="3"/>
        <v>0.54</v>
      </c>
      <c r="L78" s="88" t="s">
        <v>320</v>
      </c>
      <c r="M78" s="88" t="s">
        <v>321</v>
      </c>
      <c r="N78" s="181">
        <v>0.5</v>
      </c>
      <c r="O78" s="180">
        <v>0.54</v>
      </c>
      <c r="P78" s="13">
        <v>72</v>
      </c>
      <c r="Q78" s="13">
        <v>4</v>
      </c>
      <c r="R78" s="13">
        <v>5</v>
      </c>
    </row>
    <row r="79" spans="1:19" ht="12" customHeight="1" x14ac:dyDescent="0.2">
      <c r="A79" s="187" t="s">
        <v>154</v>
      </c>
      <c r="B79" s="19"/>
      <c r="C79" s="350" t="s">
        <v>211</v>
      </c>
      <c r="D79" s="21"/>
      <c r="E79" s="21"/>
      <c r="F79" s="21">
        <v>0.75</v>
      </c>
      <c r="G79" s="21">
        <v>0.3</v>
      </c>
      <c r="H79" s="48"/>
      <c r="I79" s="88" t="s">
        <v>337</v>
      </c>
      <c r="J79" s="242">
        <f t="shared" si="2"/>
        <v>1.08</v>
      </c>
      <c r="K79" s="240">
        <f t="shared" si="3"/>
        <v>0.54</v>
      </c>
      <c r="L79" s="88" t="s">
        <v>320</v>
      </c>
      <c r="M79" s="88" t="s">
        <v>321</v>
      </c>
      <c r="N79" s="181">
        <v>0.5</v>
      </c>
      <c r="O79" s="180">
        <v>0.54</v>
      </c>
      <c r="P79" s="13">
        <v>73</v>
      </c>
      <c r="Q79" s="13">
        <v>4</v>
      </c>
      <c r="R79" s="13">
        <v>5</v>
      </c>
      <c r="S79" s="89" t="s">
        <v>202</v>
      </c>
    </row>
    <row r="80" spans="1:19" ht="12" customHeight="1" x14ac:dyDescent="0.2">
      <c r="A80" s="187" t="s">
        <v>155</v>
      </c>
      <c r="B80" s="19"/>
      <c r="C80" s="350" t="s">
        <v>211</v>
      </c>
      <c r="D80" s="21"/>
      <c r="E80" s="21"/>
      <c r="F80" s="21">
        <v>0.75</v>
      </c>
      <c r="G80" s="21">
        <v>0.3</v>
      </c>
      <c r="H80" s="48"/>
      <c r="I80" s="88" t="s">
        <v>337</v>
      </c>
      <c r="J80" s="242">
        <f t="shared" si="2"/>
        <v>1.08</v>
      </c>
      <c r="K80" s="240">
        <f t="shared" si="3"/>
        <v>0.54</v>
      </c>
      <c r="L80" s="88" t="s">
        <v>320</v>
      </c>
      <c r="M80" s="88" t="s">
        <v>321</v>
      </c>
      <c r="N80" s="181">
        <v>0.5</v>
      </c>
      <c r="O80" s="180">
        <v>0.54</v>
      </c>
      <c r="P80" s="13">
        <v>73</v>
      </c>
      <c r="Q80" s="13">
        <v>4</v>
      </c>
      <c r="R80" s="13">
        <v>5</v>
      </c>
      <c r="S80" s="89" t="s">
        <v>202</v>
      </c>
    </row>
    <row r="81" spans="1:19" ht="12" customHeight="1" x14ac:dyDescent="0.2">
      <c r="A81" s="187" t="s">
        <v>131</v>
      </c>
      <c r="B81" s="19">
        <v>136</v>
      </c>
      <c r="C81" s="350" t="s">
        <v>211</v>
      </c>
      <c r="D81" s="21"/>
      <c r="E81" s="21"/>
      <c r="F81" s="21">
        <v>1.8</v>
      </c>
      <c r="G81" s="21">
        <v>0.3</v>
      </c>
      <c r="H81" s="48"/>
      <c r="I81" s="88" t="s">
        <v>337</v>
      </c>
      <c r="J81" s="242">
        <f t="shared" si="2"/>
        <v>2.46</v>
      </c>
      <c r="K81" s="240">
        <f t="shared" si="3"/>
        <v>1.23</v>
      </c>
      <c r="L81" s="88" t="s">
        <v>320</v>
      </c>
      <c r="M81" s="88" t="s">
        <v>321</v>
      </c>
      <c r="N81" s="181">
        <v>1</v>
      </c>
      <c r="O81" s="180">
        <v>1.23</v>
      </c>
      <c r="P81" s="13">
        <v>74</v>
      </c>
      <c r="Q81" s="13">
        <v>4</v>
      </c>
      <c r="R81" s="13">
        <v>5</v>
      </c>
    </row>
    <row r="82" spans="1:19" ht="12" customHeight="1" x14ac:dyDescent="0.2">
      <c r="A82" s="192" t="s">
        <v>83</v>
      </c>
      <c r="B82" s="19">
        <v>163</v>
      </c>
      <c r="C82" s="350" t="s">
        <v>211</v>
      </c>
      <c r="D82" s="21"/>
      <c r="E82" s="21"/>
      <c r="F82" s="22" t="s">
        <v>158</v>
      </c>
      <c r="G82" s="22" t="s">
        <v>158</v>
      </c>
      <c r="H82" s="48"/>
      <c r="I82" s="88" t="s">
        <v>337</v>
      </c>
      <c r="J82" s="242">
        <f t="shared" si="2"/>
        <v>11.2</v>
      </c>
      <c r="K82" s="240">
        <f t="shared" si="3"/>
        <v>5.6</v>
      </c>
      <c r="L82" s="88" t="s">
        <v>320</v>
      </c>
      <c r="M82" s="88" t="s">
        <v>321</v>
      </c>
      <c r="N82" s="181">
        <v>6</v>
      </c>
      <c r="O82" s="180">
        <v>5.6</v>
      </c>
      <c r="P82" s="13">
        <v>75</v>
      </c>
      <c r="Q82" s="13">
        <v>4</v>
      </c>
      <c r="R82" s="13">
        <v>5</v>
      </c>
      <c r="S82" s="89" t="s">
        <v>203</v>
      </c>
    </row>
    <row r="83" spans="1:19" ht="12" customHeight="1" x14ac:dyDescent="0.2">
      <c r="A83" s="192" t="s">
        <v>156</v>
      </c>
      <c r="B83" s="19"/>
      <c r="C83" s="350" t="s">
        <v>211</v>
      </c>
      <c r="D83" s="21"/>
      <c r="E83" s="21"/>
      <c r="F83" s="22" t="s">
        <v>158</v>
      </c>
      <c r="G83" s="22" t="s">
        <v>158</v>
      </c>
      <c r="H83" s="48"/>
      <c r="I83" s="88" t="s">
        <v>337</v>
      </c>
      <c r="J83" s="242">
        <f t="shared" si="2"/>
        <v>11.2</v>
      </c>
      <c r="K83" s="240">
        <f t="shared" si="3"/>
        <v>5.6</v>
      </c>
      <c r="L83" s="88" t="s">
        <v>320</v>
      </c>
      <c r="M83" s="88" t="s">
        <v>321</v>
      </c>
      <c r="N83" s="181">
        <v>6</v>
      </c>
      <c r="O83" s="180">
        <v>5.6</v>
      </c>
      <c r="P83" s="13">
        <v>75</v>
      </c>
      <c r="Q83" s="13">
        <v>4</v>
      </c>
      <c r="R83" s="13">
        <v>5</v>
      </c>
      <c r="S83" s="89" t="s">
        <v>203</v>
      </c>
    </row>
    <row r="84" spans="1:19" ht="12" customHeight="1" x14ac:dyDescent="0.2">
      <c r="A84" s="192" t="s">
        <v>80</v>
      </c>
      <c r="B84" s="19">
        <v>164</v>
      </c>
      <c r="C84" s="350" t="s">
        <v>211</v>
      </c>
      <c r="D84" s="21"/>
      <c r="E84" s="21"/>
      <c r="F84" s="22" t="s">
        <v>158</v>
      </c>
      <c r="G84" s="22" t="s">
        <v>158</v>
      </c>
      <c r="H84" s="48"/>
      <c r="I84" s="88" t="s">
        <v>337</v>
      </c>
      <c r="J84" s="242">
        <f t="shared" si="2"/>
        <v>6.8</v>
      </c>
      <c r="K84" s="240">
        <f t="shared" si="3"/>
        <v>3.4</v>
      </c>
      <c r="L84" s="88" t="s">
        <v>320</v>
      </c>
      <c r="M84" s="88" t="s">
        <v>321</v>
      </c>
      <c r="N84" s="181">
        <v>4</v>
      </c>
      <c r="O84" s="180">
        <v>3.4</v>
      </c>
      <c r="P84" s="13">
        <v>76</v>
      </c>
      <c r="Q84" s="13">
        <v>4</v>
      </c>
      <c r="R84" s="13">
        <v>5</v>
      </c>
      <c r="S84" s="89" t="s">
        <v>204</v>
      </c>
    </row>
    <row r="85" spans="1:19" ht="12" customHeight="1" x14ac:dyDescent="0.2">
      <c r="A85" s="192" t="s">
        <v>157</v>
      </c>
      <c r="B85" s="19"/>
      <c r="C85" s="350" t="s">
        <v>211</v>
      </c>
      <c r="D85" s="21"/>
      <c r="E85" s="21"/>
      <c r="F85" s="22" t="s">
        <v>158</v>
      </c>
      <c r="G85" s="22" t="s">
        <v>158</v>
      </c>
      <c r="H85" s="48"/>
      <c r="I85" s="88" t="s">
        <v>337</v>
      </c>
      <c r="J85" s="242">
        <f t="shared" si="2"/>
        <v>6.8</v>
      </c>
      <c r="K85" s="240">
        <f t="shared" si="3"/>
        <v>3.4</v>
      </c>
      <c r="L85" s="88" t="s">
        <v>320</v>
      </c>
      <c r="M85" s="88" t="s">
        <v>321</v>
      </c>
      <c r="N85" s="181">
        <v>4</v>
      </c>
      <c r="O85" s="180">
        <v>3.4</v>
      </c>
      <c r="P85" s="13">
        <v>76</v>
      </c>
      <c r="Q85" s="13">
        <v>4</v>
      </c>
      <c r="R85" s="13">
        <v>5</v>
      </c>
      <c r="S85" s="89" t="s">
        <v>204</v>
      </c>
    </row>
    <row r="86" spans="1:19" ht="12" customHeight="1" x14ac:dyDescent="0.2">
      <c r="A86" s="192" t="s">
        <v>81</v>
      </c>
      <c r="B86" s="19">
        <v>165</v>
      </c>
      <c r="C86" s="350" t="s">
        <v>211</v>
      </c>
      <c r="D86" s="21"/>
      <c r="E86" s="21"/>
      <c r="F86" s="22" t="s">
        <v>158</v>
      </c>
      <c r="G86" s="22" t="s">
        <v>158</v>
      </c>
      <c r="H86" s="48"/>
      <c r="I86" s="88" t="s">
        <v>337</v>
      </c>
      <c r="J86" s="242">
        <f t="shared" si="2"/>
        <v>11.2</v>
      </c>
      <c r="K86" s="240">
        <f t="shared" si="3"/>
        <v>5.6</v>
      </c>
      <c r="L86" s="88" t="s">
        <v>320</v>
      </c>
      <c r="M86" s="88" t="s">
        <v>321</v>
      </c>
      <c r="N86" s="181">
        <v>6</v>
      </c>
      <c r="O86" s="180">
        <v>5.6</v>
      </c>
      <c r="P86" s="13">
        <v>77</v>
      </c>
      <c r="Q86" s="13">
        <v>4</v>
      </c>
      <c r="R86" s="13">
        <v>5</v>
      </c>
    </row>
    <row r="87" spans="1:19" ht="12" customHeight="1" x14ac:dyDescent="0.2">
      <c r="A87" s="192" t="s">
        <v>84</v>
      </c>
      <c r="B87" s="19">
        <v>167</v>
      </c>
      <c r="C87" s="350" t="s">
        <v>211</v>
      </c>
      <c r="D87" s="21"/>
      <c r="E87" s="21"/>
      <c r="F87" s="22" t="s">
        <v>158</v>
      </c>
      <c r="G87" s="22" t="s">
        <v>158</v>
      </c>
      <c r="H87" s="48"/>
      <c r="I87" s="88" t="s">
        <v>337</v>
      </c>
      <c r="J87" s="242">
        <f t="shared" si="2"/>
        <v>6.8</v>
      </c>
      <c r="K87" s="240">
        <f t="shared" si="3"/>
        <v>3.4</v>
      </c>
      <c r="L87" s="88" t="s">
        <v>320</v>
      </c>
      <c r="M87" s="88" t="s">
        <v>321</v>
      </c>
      <c r="N87" s="181">
        <v>6</v>
      </c>
      <c r="O87" s="180">
        <v>3.4</v>
      </c>
      <c r="P87" s="13">
        <v>78</v>
      </c>
      <c r="Q87" s="13">
        <v>4</v>
      </c>
      <c r="R87" s="13">
        <v>5</v>
      </c>
    </row>
    <row r="88" spans="1:19" ht="12" customHeight="1" x14ac:dyDescent="0.2">
      <c r="A88" s="192" t="s">
        <v>82</v>
      </c>
      <c r="B88" s="19">
        <v>166</v>
      </c>
      <c r="C88" s="350" t="s">
        <v>211</v>
      </c>
      <c r="D88" s="21"/>
      <c r="E88" s="21"/>
      <c r="F88" s="22" t="s">
        <v>158</v>
      </c>
      <c r="G88" s="22" t="s">
        <v>158</v>
      </c>
      <c r="H88" s="48"/>
      <c r="I88" s="88" t="s">
        <v>337</v>
      </c>
      <c r="J88" s="242">
        <f t="shared" si="2"/>
        <v>6.8</v>
      </c>
      <c r="K88" s="240">
        <f t="shared" si="3"/>
        <v>3.4</v>
      </c>
      <c r="L88" s="88" t="s">
        <v>320</v>
      </c>
      <c r="M88" s="88" t="s">
        <v>321</v>
      </c>
      <c r="N88" s="181">
        <v>2</v>
      </c>
      <c r="O88" s="180">
        <v>3.4</v>
      </c>
      <c r="P88" s="13">
        <v>79</v>
      </c>
      <c r="Q88" s="13">
        <v>4</v>
      </c>
      <c r="R88" s="13">
        <v>5</v>
      </c>
    </row>
    <row r="89" spans="1:19" ht="12" customHeight="1" x14ac:dyDescent="0.2">
      <c r="A89" s="192" t="s">
        <v>85</v>
      </c>
      <c r="B89" s="19">
        <v>168</v>
      </c>
      <c r="C89" s="350" t="s">
        <v>211</v>
      </c>
      <c r="D89" s="21"/>
      <c r="E89" s="21"/>
      <c r="F89" s="22" t="s">
        <v>158</v>
      </c>
      <c r="G89" s="22" t="s">
        <v>158</v>
      </c>
      <c r="H89" s="48"/>
      <c r="I89" s="88" t="s">
        <v>337</v>
      </c>
      <c r="J89" s="242">
        <f t="shared" si="2"/>
        <v>3.4</v>
      </c>
      <c r="K89" s="240">
        <f t="shared" si="3"/>
        <v>1.7</v>
      </c>
      <c r="L89" s="88" t="s">
        <v>320</v>
      </c>
      <c r="M89" s="88" t="s">
        <v>321</v>
      </c>
      <c r="N89" s="181">
        <v>3</v>
      </c>
      <c r="O89" s="180">
        <v>1.7</v>
      </c>
      <c r="P89" s="13">
        <v>80</v>
      </c>
      <c r="Q89" s="13">
        <v>4</v>
      </c>
      <c r="R89" s="13">
        <v>5</v>
      </c>
    </row>
    <row r="90" spans="1:19" ht="12" customHeight="1" x14ac:dyDescent="0.2">
      <c r="A90" s="192" t="s">
        <v>159</v>
      </c>
      <c r="B90" s="19"/>
      <c r="C90" s="350" t="s">
        <v>211</v>
      </c>
      <c r="D90" s="21"/>
      <c r="E90" s="21"/>
      <c r="F90" s="22" t="s">
        <v>158</v>
      </c>
      <c r="G90" s="22" t="s">
        <v>158</v>
      </c>
      <c r="H90" s="48"/>
      <c r="I90" s="88" t="s">
        <v>337</v>
      </c>
      <c r="J90" s="242">
        <f t="shared" si="2"/>
        <v>1.1000000000000001</v>
      </c>
      <c r="K90" s="240">
        <f t="shared" si="3"/>
        <v>0.55000000000000004</v>
      </c>
      <c r="L90" s="88" t="s">
        <v>320</v>
      </c>
      <c r="M90" s="88" t="s">
        <v>321</v>
      </c>
      <c r="N90" s="181">
        <v>0.6</v>
      </c>
      <c r="O90" s="180">
        <v>0.55000000000000004</v>
      </c>
      <c r="P90" s="13">
        <v>81</v>
      </c>
      <c r="Q90" s="13">
        <v>4</v>
      </c>
      <c r="R90" s="13">
        <v>5</v>
      </c>
    </row>
    <row r="91" spans="1:19" ht="12" customHeight="1" x14ac:dyDescent="0.2">
      <c r="A91" s="192" t="s">
        <v>206</v>
      </c>
      <c r="B91" s="19"/>
      <c r="C91" s="350" t="s">
        <v>211</v>
      </c>
      <c r="D91" s="21"/>
      <c r="E91" s="21"/>
      <c r="F91" s="22" t="s">
        <v>158</v>
      </c>
      <c r="G91" s="22" t="s">
        <v>158</v>
      </c>
      <c r="H91" s="48"/>
      <c r="I91" s="88" t="s">
        <v>337</v>
      </c>
      <c r="J91" s="242">
        <f t="shared" si="2"/>
        <v>1.1000000000000001</v>
      </c>
      <c r="K91" s="240">
        <f t="shared" si="3"/>
        <v>0.55000000000000004</v>
      </c>
      <c r="L91" s="88" t="s">
        <v>320</v>
      </c>
      <c r="M91" s="88" t="s">
        <v>321</v>
      </c>
      <c r="N91" s="181">
        <v>0.6</v>
      </c>
      <c r="O91" s="180">
        <v>0.55000000000000004</v>
      </c>
      <c r="P91" s="13">
        <v>82</v>
      </c>
      <c r="Q91" s="13">
        <v>4</v>
      </c>
      <c r="R91" s="13">
        <v>5</v>
      </c>
      <c r="S91" s="89" t="s">
        <v>205</v>
      </c>
    </row>
    <row r="92" spans="1:19" ht="12" customHeight="1" x14ac:dyDescent="0.2">
      <c r="A92" s="192" t="s">
        <v>86</v>
      </c>
      <c r="B92" s="19">
        <v>171</v>
      </c>
      <c r="C92" s="350" t="s">
        <v>211</v>
      </c>
      <c r="D92" s="21"/>
      <c r="E92" s="21"/>
      <c r="F92" s="22" t="s">
        <v>158</v>
      </c>
      <c r="G92" s="22" t="s">
        <v>158</v>
      </c>
      <c r="H92" s="48"/>
      <c r="I92" s="88" t="s">
        <v>337</v>
      </c>
      <c r="J92" s="242">
        <f t="shared" si="2"/>
        <v>1</v>
      </c>
      <c r="K92" s="240">
        <f t="shared" si="3"/>
        <v>0.5</v>
      </c>
      <c r="L92" s="88" t="s">
        <v>320</v>
      </c>
      <c r="M92" s="88" t="s">
        <v>321</v>
      </c>
      <c r="N92" s="181">
        <v>0.6</v>
      </c>
      <c r="O92" s="180">
        <v>0.5</v>
      </c>
      <c r="P92" s="13">
        <v>84</v>
      </c>
      <c r="Q92" s="13">
        <v>4</v>
      </c>
      <c r="R92" s="13">
        <v>5</v>
      </c>
    </row>
    <row r="93" spans="1:19" ht="12" customHeight="1" x14ac:dyDescent="0.2">
      <c r="A93" s="192" t="s">
        <v>161</v>
      </c>
      <c r="B93" s="19"/>
      <c r="C93" s="350" t="s">
        <v>211</v>
      </c>
      <c r="D93" s="21"/>
      <c r="E93" s="21"/>
      <c r="F93" s="94">
        <v>0.10199999999999999</v>
      </c>
      <c r="G93" s="22" t="s">
        <v>158</v>
      </c>
      <c r="H93" s="48"/>
      <c r="I93" s="88" t="s">
        <v>337</v>
      </c>
      <c r="J93" s="242">
        <f t="shared" si="2"/>
        <v>0.27900000000000003</v>
      </c>
      <c r="K93" s="240">
        <f t="shared" si="3"/>
        <v>0.13950000000000001</v>
      </c>
      <c r="L93" s="88" t="s">
        <v>320</v>
      </c>
      <c r="M93" s="88" t="s">
        <v>321</v>
      </c>
      <c r="N93" s="181">
        <v>75</v>
      </c>
      <c r="O93" s="183">
        <v>0.13950000000000001</v>
      </c>
      <c r="P93" s="13">
        <v>86</v>
      </c>
      <c r="Q93" s="13">
        <v>4</v>
      </c>
      <c r="R93" s="13">
        <v>5</v>
      </c>
      <c r="S93" s="89" t="s">
        <v>207</v>
      </c>
    </row>
    <row r="94" spans="1:19" ht="12" customHeight="1" x14ac:dyDescent="0.2">
      <c r="A94" s="192" t="s">
        <v>160</v>
      </c>
      <c r="B94" s="19"/>
      <c r="C94" s="350" t="s">
        <v>211</v>
      </c>
      <c r="D94" s="21"/>
      <c r="E94" s="21"/>
      <c r="F94" s="94">
        <v>0.4476</v>
      </c>
      <c r="G94" s="22" t="s">
        <v>158</v>
      </c>
      <c r="H94" s="48"/>
      <c r="I94" s="88" t="s">
        <v>337</v>
      </c>
      <c r="J94" s="242">
        <f t="shared" si="2"/>
        <v>1.2152000000000001</v>
      </c>
      <c r="K94" s="240">
        <f t="shared" si="3"/>
        <v>0.60760000000000003</v>
      </c>
      <c r="L94" s="88" t="s">
        <v>320</v>
      </c>
      <c r="M94" s="88" t="s">
        <v>321</v>
      </c>
      <c r="N94" s="181">
        <v>320</v>
      </c>
      <c r="O94" s="183">
        <v>0.60760000000000003</v>
      </c>
      <c r="P94" s="13">
        <v>86</v>
      </c>
      <c r="Q94" s="13">
        <v>4</v>
      </c>
      <c r="R94" s="13">
        <v>5</v>
      </c>
      <c r="S94" s="89" t="s">
        <v>207</v>
      </c>
    </row>
    <row r="95" spans="1:19" ht="12" customHeight="1" x14ac:dyDescent="0.2">
      <c r="A95" s="192" t="s">
        <v>162</v>
      </c>
      <c r="B95" s="19"/>
      <c r="C95" s="350" t="s">
        <v>211</v>
      </c>
      <c r="D95" s="21"/>
      <c r="E95" s="21"/>
      <c r="F95" s="94">
        <v>4.1300000000000003E-2</v>
      </c>
      <c r="G95" s="22" t="s">
        <v>158</v>
      </c>
      <c r="H95" s="48"/>
      <c r="I95" s="88" t="s">
        <v>337</v>
      </c>
      <c r="J95" s="242">
        <f t="shared" si="2"/>
        <v>0.11260000000000001</v>
      </c>
      <c r="K95" s="240">
        <f t="shared" si="3"/>
        <v>5.6300000000000003E-2</v>
      </c>
      <c r="L95" s="88" t="s">
        <v>320</v>
      </c>
      <c r="M95" s="88" t="s">
        <v>321</v>
      </c>
      <c r="N95" s="181">
        <v>30</v>
      </c>
      <c r="O95" s="183">
        <v>5.6300000000000003E-2</v>
      </c>
      <c r="P95" s="13">
        <v>87</v>
      </c>
      <c r="Q95" s="13">
        <v>4</v>
      </c>
      <c r="R95" s="13">
        <v>5</v>
      </c>
    </row>
    <row r="96" spans="1:19" ht="12" customHeight="1" x14ac:dyDescent="0.2">
      <c r="A96" s="192" t="s">
        <v>163</v>
      </c>
      <c r="B96" s="19"/>
      <c r="C96" s="350" t="s">
        <v>211</v>
      </c>
      <c r="D96" s="21"/>
      <c r="E96" s="21"/>
      <c r="F96" s="22" t="s">
        <v>158</v>
      </c>
      <c r="G96" s="22" t="s">
        <v>158</v>
      </c>
      <c r="H96" s="48"/>
      <c r="I96" s="88" t="s">
        <v>337</v>
      </c>
      <c r="J96" s="242">
        <f t="shared" si="2"/>
        <v>0</v>
      </c>
      <c r="K96" s="240">
        <v>0</v>
      </c>
      <c r="L96" s="88" t="s">
        <v>320</v>
      </c>
      <c r="M96" s="88" t="s">
        <v>321</v>
      </c>
      <c r="N96" s="185" t="s">
        <v>158</v>
      </c>
      <c r="O96" s="185" t="s">
        <v>158</v>
      </c>
      <c r="P96" s="13">
        <v>88</v>
      </c>
      <c r="Q96" s="13">
        <v>4</v>
      </c>
      <c r="R96" s="13">
        <v>5</v>
      </c>
    </row>
    <row r="97" spans="1:19" ht="12" customHeight="1" x14ac:dyDescent="0.2">
      <c r="A97" s="188" t="s">
        <v>87</v>
      </c>
      <c r="B97" s="19">
        <v>172</v>
      </c>
      <c r="C97" s="350" t="s">
        <v>211</v>
      </c>
      <c r="D97" s="21"/>
      <c r="E97" s="21"/>
      <c r="F97" s="22">
        <v>4.2999999999999997E-2</v>
      </c>
      <c r="G97" s="22" t="s">
        <v>158</v>
      </c>
      <c r="H97" s="48"/>
      <c r="I97" s="88" t="s">
        <v>337</v>
      </c>
      <c r="J97" s="242">
        <f>K97*2</f>
        <v>3.96E-3</v>
      </c>
      <c r="K97" s="240">
        <f>O97</f>
        <v>1.98E-3</v>
      </c>
      <c r="L97" s="88" t="s">
        <v>320</v>
      </c>
      <c r="M97" s="88" t="s">
        <v>321</v>
      </c>
      <c r="N97" s="182">
        <v>7.0999999999999994E-2</v>
      </c>
      <c r="O97" s="184">
        <v>1.98E-3</v>
      </c>
      <c r="P97" s="13">
        <v>85</v>
      </c>
      <c r="Q97" s="13">
        <v>4</v>
      </c>
      <c r="R97" s="13">
        <v>5</v>
      </c>
    </row>
    <row r="98" spans="1:19" ht="12" customHeight="1" x14ac:dyDescent="0.2">
      <c r="A98" s="188" t="s">
        <v>164</v>
      </c>
      <c r="B98" s="19"/>
      <c r="C98" s="350" t="s">
        <v>211</v>
      </c>
      <c r="D98" s="21"/>
      <c r="E98" s="21"/>
      <c r="F98" s="22" t="s">
        <v>158</v>
      </c>
      <c r="G98" s="22" t="s">
        <v>158</v>
      </c>
      <c r="H98" s="48"/>
      <c r="I98" s="88" t="s">
        <v>337</v>
      </c>
      <c r="J98" s="242">
        <f t="shared" si="2"/>
        <v>7.0000000000000001E-3</v>
      </c>
      <c r="K98" s="241">
        <f>O98/1000</f>
        <v>3.5000000000000001E-3</v>
      </c>
      <c r="L98" s="365" t="s">
        <v>322</v>
      </c>
      <c r="M98" s="365" t="s">
        <v>323</v>
      </c>
      <c r="N98" s="181">
        <v>710</v>
      </c>
      <c r="O98" s="180">
        <v>3.5</v>
      </c>
      <c r="P98" s="13">
        <v>89</v>
      </c>
      <c r="Q98" s="13">
        <v>4</v>
      </c>
      <c r="R98" s="13">
        <v>5</v>
      </c>
      <c r="S98" s="89" t="s">
        <v>208</v>
      </c>
    </row>
    <row r="99" spans="1:19" ht="12" customHeight="1" x14ac:dyDescent="0.2">
      <c r="A99" s="188" t="s">
        <v>165</v>
      </c>
      <c r="B99" s="19"/>
      <c r="C99" s="350" t="s">
        <v>211</v>
      </c>
      <c r="D99" s="21"/>
      <c r="E99" s="21"/>
      <c r="F99" s="22" t="s">
        <v>158</v>
      </c>
      <c r="G99" s="22" t="s">
        <v>158</v>
      </c>
      <c r="H99" s="48"/>
      <c r="I99" s="88" t="s">
        <v>337</v>
      </c>
      <c r="J99" s="242">
        <f t="shared" si="2"/>
        <v>7.0000000000000001E-3</v>
      </c>
      <c r="K99" s="241">
        <f t="shared" ref="K99:K120" si="4">O99/1000</f>
        <v>3.5000000000000001E-3</v>
      </c>
      <c r="L99" s="365" t="s">
        <v>322</v>
      </c>
      <c r="M99" s="365" t="s">
        <v>323</v>
      </c>
      <c r="N99" s="181">
        <v>710</v>
      </c>
      <c r="O99" s="180">
        <v>3.5</v>
      </c>
      <c r="P99" s="13">
        <v>89</v>
      </c>
      <c r="Q99" s="13">
        <v>4</v>
      </c>
      <c r="R99" s="13">
        <v>5</v>
      </c>
      <c r="S99" s="89" t="s">
        <v>208</v>
      </c>
    </row>
    <row r="100" spans="1:19" ht="12" customHeight="1" x14ac:dyDescent="0.2">
      <c r="A100" s="188" t="s">
        <v>88</v>
      </c>
      <c r="B100" s="19">
        <v>174</v>
      </c>
      <c r="C100" s="350" t="s">
        <v>211</v>
      </c>
      <c r="D100" s="21"/>
      <c r="E100" s="21"/>
      <c r="F100" s="22" t="s">
        <v>158</v>
      </c>
      <c r="G100" s="22" t="s">
        <v>158</v>
      </c>
      <c r="H100" s="48"/>
      <c r="I100" s="88" t="s">
        <v>337</v>
      </c>
      <c r="J100" s="242">
        <f t="shared" si="2"/>
        <v>2.1999999999999999E-2</v>
      </c>
      <c r="K100" s="241">
        <f t="shared" si="4"/>
        <v>1.0999999999999999E-2</v>
      </c>
      <c r="L100" s="365" t="s">
        <v>322</v>
      </c>
      <c r="M100" s="365" t="s">
        <v>323</v>
      </c>
      <c r="N100" s="181">
        <v>1220</v>
      </c>
      <c r="O100" s="180">
        <v>11</v>
      </c>
      <c r="P100" s="13">
        <v>90</v>
      </c>
      <c r="Q100" s="13">
        <v>4</v>
      </c>
      <c r="R100" s="13">
        <v>5</v>
      </c>
    </row>
    <row r="101" spans="1:19" ht="12" customHeight="1" x14ac:dyDescent="0.2">
      <c r="A101" s="188" t="s">
        <v>89</v>
      </c>
      <c r="B101" s="19">
        <v>175</v>
      </c>
      <c r="C101" s="350" t="s">
        <v>211</v>
      </c>
      <c r="D101" s="21"/>
      <c r="E101" s="21"/>
      <c r="F101" s="22" t="s">
        <v>158</v>
      </c>
      <c r="G101" s="22" t="s">
        <v>158</v>
      </c>
      <c r="H101" s="48"/>
      <c r="I101" s="88" t="s">
        <v>337</v>
      </c>
      <c r="J101" s="242">
        <f t="shared" si="2"/>
        <v>2.1999999999999999E-2</v>
      </c>
      <c r="K101" s="241">
        <f t="shared" si="4"/>
        <v>1.0999999999999999E-2</v>
      </c>
      <c r="L101" s="365" t="s">
        <v>322</v>
      </c>
      <c r="M101" s="365" t="s">
        <v>323</v>
      </c>
      <c r="N101" s="181">
        <v>1220</v>
      </c>
      <c r="O101" s="180">
        <v>11</v>
      </c>
      <c r="P101" s="13">
        <v>91</v>
      </c>
      <c r="Q101" s="13">
        <v>4</v>
      </c>
      <c r="R101" s="13">
        <v>5</v>
      </c>
    </row>
    <row r="102" spans="1:19" ht="12" customHeight="1" x14ac:dyDescent="0.2">
      <c r="A102" s="188" t="s">
        <v>166</v>
      </c>
      <c r="B102" s="19"/>
      <c r="C102" s="350" t="s">
        <v>211</v>
      </c>
      <c r="D102" s="21"/>
      <c r="E102" s="21"/>
      <c r="F102" s="22" t="s">
        <v>158</v>
      </c>
      <c r="G102" s="22" t="s">
        <v>158</v>
      </c>
      <c r="H102" s="48"/>
      <c r="I102" s="88" t="s">
        <v>337</v>
      </c>
      <c r="J102" s="242">
        <f t="shared" si="2"/>
        <v>1.1800000000000001E-2</v>
      </c>
      <c r="K102" s="241">
        <f t="shared" si="4"/>
        <v>5.9000000000000007E-3</v>
      </c>
      <c r="L102" s="365" t="s">
        <v>322</v>
      </c>
      <c r="M102" s="365" t="s">
        <v>323</v>
      </c>
      <c r="N102" s="181">
        <v>570</v>
      </c>
      <c r="O102" s="180">
        <v>5.9</v>
      </c>
      <c r="P102" s="13">
        <v>92</v>
      </c>
      <c r="Q102" s="13">
        <v>4</v>
      </c>
      <c r="R102" s="13">
        <v>5</v>
      </c>
    </row>
    <row r="103" spans="1:19" ht="12" customHeight="1" x14ac:dyDescent="0.2">
      <c r="A103" s="188" t="s">
        <v>167</v>
      </c>
      <c r="B103" s="19"/>
      <c r="C103" s="350" t="s">
        <v>211</v>
      </c>
      <c r="D103" s="21"/>
      <c r="E103" s="21"/>
      <c r="F103" s="22" t="s">
        <v>158</v>
      </c>
      <c r="G103" s="22" t="s">
        <v>158</v>
      </c>
      <c r="H103" s="48"/>
      <c r="I103" s="88" t="s">
        <v>337</v>
      </c>
      <c r="J103" s="242">
        <f t="shared" si="2"/>
        <v>1.1800000000000001E-2</v>
      </c>
      <c r="K103" s="241">
        <f t="shared" si="4"/>
        <v>5.9000000000000007E-3</v>
      </c>
      <c r="L103" s="365" t="s">
        <v>322</v>
      </c>
      <c r="M103" s="365" t="s">
        <v>323</v>
      </c>
      <c r="N103" s="181">
        <v>570</v>
      </c>
      <c r="O103" s="180">
        <v>5.9</v>
      </c>
      <c r="P103" s="13">
        <v>93</v>
      </c>
      <c r="Q103" s="13">
        <v>4</v>
      </c>
      <c r="R103" s="13">
        <v>5</v>
      </c>
    </row>
    <row r="104" spans="1:19" ht="12" customHeight="1" x14ac:dyDescent="0.2">
      <c r="A104" s="188" t="s">
        <v>168</v>
      </c>
      <c r="B104" s="19"/>
      <c r="C104" s="350" t="s">
        <v>211</v>
      </c>
      <c r="D104" s="21"/>
      <c r="E104" s="21"/>
      <c r="F104" s="22" t="s">
        <v>158</v>
      </c>
      <c r="G104" s="22" t="s">
        <v>158</v>
      </c>
      <c r="H104" s="48"/>
      <c r="I104" s="88" t="s">
        <v>337</v>
      </c>
      <c r="J104" s="242">
        <f t="shared" si="2"/>
        <v>1.11E-2</v>
      </c>
      <c r="K104" s="241">
        <f t="shared" si="4"/>
        <v>5.5500000000000002E-3</v>
      </c>
      <c r="L104" s="365" t="s">
        <v>322</v>
      </c>
      <c r="M104" s="365" t="s">
        <v>323</v>
      </c>
      <c r="N104" s="181">
        <v>500</v>
      </c>
      <c r="O104" s="180">
        <v>5.55</v>
      </c>
      <c r="P104" s="13">
        <v>94</v>
      </c>
      <c r="Q104" s="13">
        <v>4</v>
      </c>
      <c r="R104" s="13">
        <v>5</v>
      </c>
      <c r="S104" s="89" t="s">
        <v>209</v>
      </c>
    </row>
    <row r="105" spans="1:19" ht="12" customHeight="1" x14ac:dyDescent="0.2">
      <c r="A105" s="188" t="s">
        <v>169</v>
      </c>
      <c r="B105" s="19"/>
      <c r="C105" s="350" t="s">
        <v>211</v>
      </c>
      <c r="D105" s="21"/>
      <c r="E105" s="21"/>
      <c r="F105" s="22" t="s">
        <v>158</v>
      </c>
      <c r="G105" s="22" t="s">
        <v>158</v>
      </c>
      <c r="H105" s="48"/>
      <c r="I105" s="88" t="s">
        <v>337</v>
      </c>
      <c r="J105" s="242">
        <f t="shared" si="2"/>
        <v>1.11E-2</v>
      </c>
      <c r="K105" s="241">
        <f t="shared" si="4"/>
        <v>5.5500000000000002E-3</v>
      </c>
      <c r="L105" s="365" t="s">
        <v>322</v>
      </c>
      <c r="M105" s="365" t="s">
        <v>323</v>
      </c>
      <c r="N105" s="181">
        <v>500</v>
      </c>
      <c r="O105" s="180">
        <v>5.55</v>
      </c>
      <c r="P105" s="13">
        <v>94</v>
      </c>
      <c r="Q105" s="13">
        <v>4</v>
      </c>
      <c r="R105" s="13">
        <v>5</v>
      </c>
      <c r="S105" s="89" t="s">
        <v>209</v>
      </c>
    </row>
    <row r="106" spans="1:19" ht="12" customHeight="1" x14ac:dyDescent="0.2">
      <c r="A106" s="188" t="s">
        <v>170</v>
      </c>
      <c r="B106" s="19"/>
      <c r="C106" s="350" t="s">
        <v>211</v>
      </c>
      <c r="D106" s="21"/>
      <c r="E106" s="21"/>
      <c r="F106" s="22" t="s">
        <v>158</v>
      </c>
      <c r="G106" s="22" t="s">
        <v>158</v>
      </c>
      <c r="H106" s="48"/>
      <c r="I106" s="88" t="s">
        <v>337</v>
      </c>
      <c r="J106" s="242">
        <f t="shared" si="2"/>
        <v>0.01</v>
      </c>
      <c r="K106" s="241">
        <f t="shared" si="4"/>
        <v>5.0000000000000001E-3</v>
      </c>
      <c r="L106" s="365" t="s">
        <v>322</v>
      </c>
      <c r="M106" s="365" t="s">
        <v>323</v>
      </c>
      <c r="N106" s="181">
        <v>380</v>
      </c>
      <c r="O106" s="180">
        <v>5</v>
      </c>
      <c r="P106" s="13">
        <v>95</v>
      </c>
      <c r="Q106" s="13">
        <v>4</v>
      </c>
      <c r="R106" s="13">
        <v>5</v>
      </c>
      <c r="S106" s="89" t="s">
        <v>210</v>
      </c>
    </row>
    <row r="107" spans="1:19" ht="12" customHeight="1" x14ac:dyDescent="0.2">
      <c r="A107" s="188" t="s">
        <v>171</v>
      </c>
      <c r="B107" s="19"/>
      <c r="C107" s="350" t="s">
        <v>211</v>
      </c>
      <c r="D107" s="21"/>
      <c r="E107" s="21"/>
      <c r="F107" s="22" t="s">
        <v>158</v>
      </c>
      <c r="G107" s="22" t="s">
        <v>158</v>
      </c>
      <c r="H107" s="48"/>
      <c r="I107" s="88" t="s">
        <v>337</v>
      </c>
      <c r="J107" s="242">
        <f t="shared" si="2"/>
        <v>0.01</v>
      </c>
      <c r="K107" s="241">
        <f t="shared" si="4"/>
        <v>5.0000000000000001E-3</v>
      </c>
      <c r="L107" s="365" t="s">
        <v>322</v>
      </c>
      <c r="M107" s="365" t="s">
        <v>323</v>
      </c>
      <c r="N107" s="181">
        <v>380</v>
      </c>
      <c r="O107" s="180">
        <v>5</v>
      </c>
      <c r="P107" s="13">
        <v>95</v>
      </c>
      <c r="Q107" s="13">
        <v>4</v>
      </c>
      <c r="R107" s="13">
        <v>5</v>
      </c>
      <c r="S107" s="89" t="s">
        <v>210</v>
      </c>
    </row>
    <row r="108" spans="1:19" ht="12" customHeight="1" x14ac:dyDescent="0.2">
      <c r="A108" s="188" t="s">
        <v>172</v>
      </c>
      <c r="B108" s="19"/>
      <c r="C108" s="350" t="s">
        <v>211</v>
      </c>
      <c r="D108" s="21"/>
      <c r="E108" s="21"/>
      <c r="F108" s="22" t="s">
        <v>158</v>
      </c>
      <c r="G108" s="22" t="s">
        <v>158</v>
      </c>
      <c r="H108" s="48"/>
      <c r="I108" s="88" t="s">
        <v>337</v>
      </c>
      <c r="J108" s="242">
        <f t="shared" si="2"/>
        <v>9.300000000000001E-3</v>
      </c>
      <c r="K108" s="241">
        <f t="shared" si="4"/>
        <v>4.6500000000000005E-3</v>
      </c>
      <c r="L108" s="365" t="s">
        <v>322</v>
      </c>
      <c r="M108" s="365" t="s">
        <v>323</v>
      </c>
      <c r="N108" s="181">
        <v>330</v>
      </c>
      <c r="O108" s="180">
        <v>4.6500000000000004</v>
      </c>
      <c r="P108" s="13">
        <v>96</v>
      </c>
      <c r="Q108" s="13">
        <v>4</v>
      </c>
      <c r="R108" s="13">
        <v>5</v>
      </c>
    </row>
    <row r="109" spans="1:19" ht="12" customHeight="1" x14ac:dyDescent="0.2">
      <c r="A109" s="188" t="s">
        <v>173</v>
      </c>
      <c r="B109" s="19"/>
      <c r="C109" s="350" t="s">
        <v>211</v>
      </c>
      <c r="D109" s="21"/>
      <c r="E109" s="21"/>
      <c r="F109" s="22" t="s">
        <v>158</v>
      </c>
      <c r="G109" s="22" t="s">
        <v>158</v>
      </c>
      <c r="H109" s="48"/>
      <c r="I109" s="88" t="s">
        <v>337</v>
      </c>
      <c r="J109" s="242">
        <f t="shared" si="2"/>
        <v>9.300000000000001E-3</v>
      </c>
      <c r="K109" s="241">
        <f t="shared" si="4"/>
        <v>4.6500000000000005E-3</v>
      </c>
      <c r="L109" s="365" t="s">
        <v>322</v>
      </c>
      <c r="M109" s="365" t="s">
        <v>323</v>
      </c>
      <c r="N109" s="181">
        <v>330</v>
      </c>
      <c r="O109" s="180">
        <v>4.6500000000000004</v>
      </c>
      <c r="P109" s="13">
        <v>97</v>
      </c>
      <c r="Q109" s="13">
        <v>4</v>
      </c>
      <c r="R109" s="13">
        <v>5</v>
      </c>
    </row>
    <row r="110" spans="1:19" ht="12" customHeight="1" x14ac:dyDescent="0.2">
      <c r="A110" s="188" t="s">
        <v>174</v>
      </c>
      <c r="B110" s="19">
        <v>182</v>
      </c>
      <c r="C110" s="350" t="s">
        <v>211</v>
      </c>
      <c r="D110" s="21"/>
      <c r="E110" s="21"/>
      <c r="F110" s="95">
        <v>0.127</v>
      </c>
      <c r="G110" s="22" t="s">
        <v>158</v>
      </c>
      <c r="H110" s="48"/>
      <c r="I110" s="88" t="s">
        <v>337</v>
      </c>
      <c r="J110" s="242">
        <f t="shared" si="2"/>
        <v>4.8399999999999999E-2</v>
      </c>
      <c r="K110" s="241">
        <f t="shared" si="4"/>
        <v>2.4199999999999999E-2</v>
      </c>
      <c r="L110" s="88" t="s">
        <v>492</v>
      </c>
      <c r="M110" s="365" t="s">
        <v>323</v>
      </c>
      <c r="N110" s="181">
        <v>7</v>
      </c>
      <c r="O110" s="180">
        <v>24.2</v>
      </c>
      <c r="P110" s="13">
        <v>98</v>
      </c>
      <c r="Q110" s="13">
        <v>4</v>
      </c>
      <c r="R110" s="13">
        <v>5</v>
      </c>
    </row>
    <row r="111" spans="1:19" ht="12" customHeight="1" x14ac:dyDescent="0.2">
      <c r="A111" s="188" t="s">
        <v>175</v>
      </c>
      <c r="B111" s="19">
        <v>183</v>
      </c>
      <c r="C111" s="350" t="s">
        <v>211</v>
      </c>
      <c r="D111" s="21"/>
      <c r="E111" s="21"/>
      <c r="F111" s="95">
        <v>0.127</v>
      </c>
      <c r="G111" s="22" t="s">
        <v>158</v>
      </c>
      <c r="H111" s="48"/>
      <c r="I111" s="88" t="s">
        <v>337</v>
      </c>
      <c r="J111" s="242">
        <f t="shared" si="2"/>
        <v>4.8399999999999999E-2</v>
      </c>
      <c r="K111" s="241">
        <f t="shared" si="4"/>
        <v>2.4199999999999999E-2</v>
      </c>
      <c r="L111" s="88" t="s">
        <v>492</v>
      </c>
      <c r="M111" s="365" t="s">
        <v>323</v>
      </c>
      <c r="N111" s="181">
        <v>7</v>
      </c>
      <c r="O111" s="180">
        <v>24.2</v>
      </c>
      <c r="P111" s="13">
        <v>99</v>
      </c>
      <c r="Q111" s="13">
        <v>4</v>
      </c>
      <c r="R111" s="13">
        <v>5</v>
      </c>
    </row>
    <row r="112" spans="1:19" ht="12" customHeight="1" x14ac:dyDescent="0.2">
      <c r="A112" s="188" t="s">
        <v>176</v>
      </c>
      <c r="B112" s="19">
        <v>184</v>
      </c>
      <c r="C112" s="350" t="s">
        <v>211</v>
      </c>
      <c r="D112" s="21"/>
      <c r="E112" s="21"/>
      <c r="F112" s="22" t="s">
        <v>158</v>
      </c>
      <c r="G112" s="22" t="s">
        <v>158</v>
      </c>
      <c r="H112" s="48"/>
      <c r="I112" s="88" t="s">
        <v>337</v>
      </c>
      <c r="J112" s="242">
        <f t="shared" si="2"/>
        <v>5.04E-2</v>
      </c>
      <c r="K112" s="241">
        <f t="shared" si="4"/>
        <v>2.52E-2</v>
      </c>
      <c r="L112" s="88" t="s">
        <v>492</v>
      </c>
      <c r="M112" s="365" t="s">
        <v>323</v>
      </c>
      <c r="N112" s="180">
        <v>5.25</v>
      </c>
      <c r="O112" s="180">
        <v>25.2</v>
      </c>
      <c r="P112" s="13">
        <v>100</v>
      </c>
      <c r="Q112" s="13">
        <v>4</v>
      </c>
      <c r="R112" s="13">
        <v>5</v>
      </c>
    </row>
    <row r="113" spans="1:19" ht="12" customHeight="1" x14ac:dyDescent="0.2">
      <c r="A113" s="188" t="s">
        <v>177</v>
      </c>
      <c r="B113" s="19">
        <v>185</v>
      </c>
      <c r="C113" s="350" t="s">
        <v>211</v>
      </c>
      <c r="D113" s="21"/>
      <c r="E113" s="21"/>
      <c r="F113" s="22" t="s">
        <v>158</v>
      </c>
      <c r="G113" s="22" t="s">
        <v>158</v>
      </c>
      <c r="H113" s="48"/>
      <c r="I113" s="88" t="s">
        <v>337</v>
      </c>
      <c r="J113" s="242">
        <f t="shared" si="2"/>
        <v>5.04E-2</v>
      </c>
      <c r="K113" s="241">
        <f t="shared" si="4"/>
        <v>2.52E-2</v>
      </c>
      <c r="L113" s="88" t="s">
        <v>492</v>
      </c>
      <c r="M113" s="365" t="s">
        <v>323</v>
      </c>
      <c r="N113" s="180">
        <v>5.25</v>
      </c>
      <c r="O113" s="180">
        <v>25.2</v>
      </c>
      <c r="P113" s="13">
        <v>101</v>
      </c>
      <c r="Q113" s="13">
        <v>4</v>
      </c>
      <c r="R113" s="13">
        <v>5</v>
      </c>
    </row>
    <row r="114" spans="1:19" ht="12" customHeight="1" x14ac:dyDescent="0.2">
      <c r="A114" s="188" t="s">
        <v>178</v>
      </c>
      <c r="B114" s="19"/>
      <c r="C114" s="350" t="s">
        <v>211</v>
      </c>
      <c r="D114" s="21"/>
      <c r="E114" s="21"/>
      <c r="F114" s="22" t="s">
        <v>158</v>
      </c>
      <c r="G114" s="22" t="s">
        <v>158</v>
      </c>
      <c r="H114" s="48"/>
      <c r="I114" s="88" t="s">
        <v>337</v>
      </c>
      <c r="J114" s="242">
        <f t="shared" si="2"/>
        <v>6.0999999999999999E-2</v>
      </c>
      <c r="K114" s="241">
        <f t="shared" si="4"/>
        <v>3.0499999999999999E-2</v>
      </c>
      <c r="L114" s="88" t="s">
        <v>492</v>
      </c>
      <c r="M114" s="365" t="s">
        <v>323</v>
      </c>
      <c r="N114" s="181">
        <v>6</v>
      </c>
      <c r="O114" s="180">
        <v>30.5</v>
      </c>
      <c r="P114" s="13">
        <v>102</v>
      </c>
      <c r="Q114" s="13">
        <v>4</v>
      </c>
      <c r="R114" s="13">
        <v>5</v>
      </c>
    </row>
    <row r="115" spans="1:19" ht="12" customHeight="1" x14ac:dyDescent="0.2">
      <c r="A115" s="188" t="s">
        <v>179</v>
      </c>
      <c r="B115" s="19"/>
      <c r="C115" s="350" t="s">
        <v>211</v>
      </c>
      <c r="D115" s="21"/>
      <c r="E115" s="21"/>
      <c r="F115" s="22" t="s">
        <v>158</v>
      </c>
      <c r="G115" s="22" t="s">
        <v>158</v>
      </c>
      <c r="H115" s="48"/>
      <c r="I115" s="88" t="s">
        <v>337</v>
      </c>
      <c r="J115" s="242">
        <f t="shared" si="2"/>
        <v>6.0999999999999999E-2</v>
      </c>
      <c r="K115" s="241">
        <f t="shared" si="4"/>
        <v>3.0499999999999999E-2</v>
      </c>
      <c r="L115" s="88" t="s">
        <v>492</v>
      </c>
      <c r="M115" s="365" t="s">
        <v>323</v>
      </c>
      <c r="N115" s="181">
        <v>6</v>
      </c>
      <c r="O115" s="180">
        <v>30.5</v>
      </c>
      <c r="P115" s="13">
        <v>103</v>
      </c>
      <c r="Q115" s="13">
        <v>4</v>
      </c>
      <c r="R115" s="13">
        <v>5</v>
      </c>
    </row>
    <row r="116" spans="1:19" ht="12" customHeight="1" x14ac:dyDescent="0.2">
      <c r="A116" s="188" t="s">
        <v>180</v>
      </c>
      <c r="B116" s="19"/>
      <c r="C116" s="350" t="s">
        <v>211</v>
      </c>
      <c r="D116" s="21"/>
      <c r="E116" s="21"/>
      <c r="F116" s="22" t="s">
        <v>158</v>
      </c>
      <c r="G116" s="22" t="s">
        <v>158</v>
      </c>
      <c r="H116" s="48"/>
      <c r="I116" s="88" t="s">
        <v>337</v>
      </c>
      <c r="J116" s="242">
        <f t="shared" si="2"/>
        <v>0.06</v>
      </c>
      <c r="K116" s="241">
        <f t="shared" si="4"/>
        <v>0.03</v>
      </c>
      <c r="L116" s="88" t="s">
        <v>492</v>
      </c>
      <c r="M116" s="365" t="s">
        <v>323</v>
      </c>
      <c r="N116" s="180">
        <v>4.25</v>
      </c>
      <c r="O116" s="180">
        <v>30</v>
      </c>
      <c r="P116" s="13">
        <v>104</v>
      </c>
      <c r="Q116" s="13">
        <v>4</v>
      </c>
      <c r="R116" s="13">
        <v>5</v>
      </c>
    </row>
    <row r="117" spans="1:19" ht="12" customHeight="1" x14ac:dyDescent="0.2">
      <c r="A117" s="188" t="s">
        <v>181</v>
      </c>
      <c r="B117" s="19"/>
      <c r="C117" s="350" t="s">
        <v>211</v>
      </c>
      <c r="D117" s="21"/>
      <c r="E117" s="21"/>
      <c r="F117" s="22" t="s">
        <v>158</v>
      </c>
      <c r="G117" s="22" t="s">
        <v>158</v>
      </c>
      <c r="H117" s="48"/>
      <c r="I117" s="88" t="s">
        <v>337</v>
      </c>
      <c r="J117" s="242">
        <f t="shared" si="2"/>
        <v>0.06</v>
      </c>
      <c r="K117" s="241">
        <f t="shared" si="4"/>
        <v>0.03</v>
      </c>
      <c r="L117" s="88" t="s">
        <v>492</v>
      </c>
      <c r="M117" s="365" t="s">
        <v>323</v>
      </c>
      <c r="N117" s="180">
        <v>4.25</v>
      </c>
      <c r="O117" s="180">
        <v>30</v>
      </c>
      <c r="P117" s="13">
        <v>105</v>
      </c>
      <c r="Q117" s="13">
        <v>4</v>
      </c>
      <c r="R117" s="13">
        <v>5</v>
      </c>
    </row>
    <row r="118" spans="1:19" ht="12" customHeight="1" x14ac:dyDescent="0.2">
      <c r="A118" s="188" t="s">
        <v>182</v>
      </c>
      <c r="B118" s="19"/>
      <c r="C118" s="350" t="s">
        <v>211</v>
      </c>
      <c r="D118" s="21"/>
      <c r="E118" s="21"/>
      <c r="F118" s="22" t="s">
        <v>158</v>
      </c>
      <c r="G118" s="22" t="s">
        <v>158</v>
      </c>
      <c r="H118" s="48"/>
      <c r="I118" s="88" t="s">
        <v>337</v>
      </c>
      <c r="J118" s="242">
        <f t="shared" si="2"/>
        <v>4.9399999999999999E-2</v>
      </c>
      <c r="K118" s="241">
        <f t="shared" si="4"/>
        <v>2.47E-2</v>
      </c>
      <c r="L118" s="88" t="s">
        <v>492</v>
      </c>
      <c r="M118" s="365" t="s">
        <v>323</v>
      </c>
      <c r="N118" s="181">
        <v>5</v>
      </c>
      <c r="O118" s="180">
        <v>24.7</v>
      </c>
      <c r="P118" s="13">
        <v>106</v>
      </c>
      <c r="Q118" s="13">
        <v>4</v>
      </c>
      <c r="R118" s="13">
        <v>5</v>
      </c>
    </row>
    <row r="119" spans="1:19" ht="12" customHeight="1" x14ac:dyDescent="0.2">
      <c r="A119" s="188" t="s">
        <v>183</v>
      </c>
      <c r="B119" s="19"/>
      <c r="C119" s="350" t="s">
        <v>211</v>
      </c>
      <c r="D119" s="21"/>
      <c r="E119" s="21"/>
      <c r="F119" s="22" t="s">
        <v>158</v>
      </c>
      <c r="G119" s="22" t="s">
        <v>158</v>
      </c>
      <c r="H119" s="48"/>
      <c r="I119" s="88" t="s">
        <v>337</v>
      </c>
      <c r="J119" s="242">
        <f t="shared" si="2"/>
        <v>4.9399999999999999E-2</v>
      </c>
      <c r="K119" s="241">
        <f t="shared" si="4"/>
        <v>2.47E-2</v>
      </c>
      <c r="L119" s="88" t="s">
        <v>492</v>
      </c>
      <c r="M119" s="365" t="s">
        <v>323</v>
      </c>
      <c r="N119" s="181">
        <v>5</v>
      </c>
      <c r="O119" s="180">
        <v>24.7</v>
      </c>
      <c r="P119" s="13">
        <v>107</v>
      </c>
      <c r="Q119" s="13">
        <v>4</v>
      </c>
      <c r="R119" s="13">
        <v>5</v>
      </c>
    </row>
    <row r="120" spans="1:19" ht="12" customHeight="1" x14ac:dyDescent="0.2">
      <c r="A120" s="188" t="s">
        <v>184</v>
      </c>
      <c r="B120" s="19"/>
      <c r="C120" s="350" t="s">
        <v>211</v>
      </c>
      <c r="D120" s="21"/>
      <c r="E120" s="21"/>
      <c r="F120" s="22" t="s">
        <v>158</v>
      </c>
      <c r="G120" s="22" t="s">
        <v>158</v>
      </c>
      <c r="H120" s="48"/>
      <c r="I120" s="88" t="s">
        <v>337</v>
      </c>
      <c r="J120" s="242">
        <f t="shared" si="2"/>
        <v>1.32E-2</v>
      </c>
      <c r="K120" s="241">
        <f t="shared" si="4"/>
        <v>6.6E-3</v>
      </c>
      <c r="L120" s="88" t="s">
        <v>492</v>
      </c>
      <c r="M120" s="365" t="s">
        <v>323</v>
      </c>
      <c r="N120" s="181">
        <v>1</v>
      </c>
      <c r="O120" s="180">
        <v>6.6</v>
      </c>
      <c r="P120" s="13">
        <v>108</v>
      </c>
      <c r="Q120" s="13">
        <v>4</v>
      </c>
      <c r="R120" s="13">
        <v>5</v>
      </c>
    </row>
    <row r="121" spans="1:19" ht="12" customHeight="1" x14ac:dyDescent="0.2">
      <c r="A121" s="188" t="s">
        <v>90</v>
      </c>
      <c r="B121" s="19">
        <v>186</v>
      </c>
      <c r="C121" s="350" t="s">
        <v>211</v>
      </c>
      <c r="D121" s="21"/>
      <c r="E121" s="21"/>
      <c r="F121" s="22" t="s">
        <v>158</v>
      </c>
      <c r="G121" s="22" t="s">
        <v>158</v>
      </c>
      <c r="H121" s="48"/>
      <c r="I121" s="88" t="s">
        <v>337</v>
      </c>
      <c r="J121" s="242">
        <f t="shared" si="2"/>
        <v>5.7599999999999998E-2</v>
      </c>
      <c r="K121" s="240">
        <f t="shared" ref="K121:K125" si="5">O121</f>
        <v>2.8799999999999999E-2</v>
      </c>
      <c r="L121" s="88" t="s">
        <v>320</v>
      </c>
      <c r="M121" s="88" t="s">
        <v>321</v>
      </c>
      <c r="N121" s="181">
        <v>2</v>
      </c>
      <c r="O121" s="183">
        <v>2.8799999999999999E-2</v>
      </c>
      <c r="P121" s="13">
        <v>109</v>
      </c>
      <c r="Q121" s="13">
        <v>4</v>
      </c>
      <c r="R121" s="13">
        <v>5</v>
      </c>
    </row>
    <row r="122" spans="1:19" ht="12" customHeight="1" x14ac:dyDescent="0.2">
      <c r="A122" s="188" t="s">
        <v>185</v>
      </c>
      <c r="B122" s="19"/>
      <c r="C122" s="350" t="s">
        <v>211</v>
      </c>
      <c r="D122" s="21"/>
      <c r="E122" s="21"/>
      <c r="F122" s="22" t="s">
        <v>158</v>
      </c>
      <c r="G122" s="22" t="s">
        <v>158</v>
      </c>
      <c r="H122" s="48"/>
      <c r="I122" s="88" t="s">
        <v>337</v>
      </c>
      <c r="J122" s="242">
        <f t="shared" si="2"/>
        <v>4.5999999999999999E-2</v>
      </c>
      <c r="K122" s="240">
        <f t="shared" si="5"/>
        <v>2.3E-2</v>
      </c>
      <c r="L122" s="88" t="s">
        <v>320</v>
      </c>
      <c r="M122" s="88" t="s">
        <v>321</v>
      </c>
      <c r="N122" s="181">
        <v>2</v>
      </c>
      <c r="O122" s="183">
        <v>2.3E-2</v>
      </c>
      <c r="P122" s="13">
        <v>110</v>
      </c>
      <c r="Q122" s="13">
        <v>4</v>
      </c>
      <c r="R122" s="13">
        <v>5</v>
      </c>
    </row>
    <row r="123" spans="1:19" ht="12" customHeight="1" x14ac:dyDescent="0.2">
      <c r="A123" s="188" t="s">
        <v>91</v>
      </c>
      <c r="B123" s="19">
        <v>187</v>
      </c>
      <c r="C123" s="350" t="s">
        <v>211</v>
      </c>
      <c r="D123" s="21"/>
      <c r="E123" s="21"/>
      <c r="F123" s="22" t="s">
        <v>158</v>
      </c>
      <c r="G123" s="22" t="s">
        <v>158</v>
      </c>
      <c r="H123" s="48"/>
      <c r="I123" s="88" t="s">
        <v>337</v>
      </c>
      <c r="J123" s="242">
        <f t="shared" si="2"/>
        <v>1.66E-2</v>
      </c>
      <c r="K123" s="240">
        <f t="shared" si="5"/>
        <v>8.3000000000000001E-3</v>
      </c>
      <c r="L123" s="88" t="s">
        <v>320</v>
      </c>
      <c r="M123" s="88" t="s">
        <v>321</v>
      </c>
      <c r="N123" s="180">
        <v>3.15</v>
      </c>
      <c r="O123" s="183">
        <v>8.3000000000000001E-3</v>
      </c>
      <c r="P123" s="13">
        <v>111</v>
      </c>
      <c r="Q123" s="13">
        <v>4</v>
      </c>
      <c r="R123" s="13">
        <v>5</v>
      </c>
    </row>
    <row r="124" spans="1:19" ht="12" customHeight="1" x14ac:dyDescent="0.2">
      <c r="A124" s="188" t="s">
        <v>92</v>
      </c>
      <c r="B124" s="19">
        <v>188</v>
      </c>
      <c r="C124" s="350" t="s">
        <v>211</v>
      </c>
      <c r="D124" s="21"/>
      <c r="E124" s="21"/>
      <c r="F124" s="22" t="s">
        <v>158</v>
      </c>
      <c r="G124" s="22" t="s">
        <v>158</v>
      </c>
      <c r="H124" s="48"/>
      <c r="I124" s="88" t="s">
        <v>337</v>
      </c>
      <c r="J124" s="242">
        <f t="shared" si="2"/>
        <v>3.7400000000000003E-2</v>
      </c>
      <c r="K124" s="240">
        <f t="shared" si="5"/>
        <v>1.8700000000000001E-2</v>
      </c>
      <c r="L124" s="88" t="s">
        <v>320</v>
      </c>
      <c r="M124" s="88" t="s">
        <v>321</v>
      </c>
      <c r="N124" s="181">
        <v>5.6</v>
      </c>
      <c r="O124" s="183">
        <v>1.8700000000000001E-2</v>
      </c>
      <c r="P124" s="13">
        <v>112</v>
      </c>
      <c r="Q124" s="13">
        <v>4</v>
      </c>
      <c r="R124" s="13">
        <v>5</v>
      </c>
    </row>
    <row r="125" spans="1:19" ht="12" customHeight="1" x14ac:dyDescent="0.2">
      <c r="A125" s="188" t="s">
        <v>186</v>
      </c>
      <c r="B125" s="19"/>
      <c r="C125" s="350" t="s">
        <v>211</v>
      </c>
      <c r="D125" s="21"/>
      <c r="E125" s="21"/>
      <c r="F125" s="22" t="s">
        <v>158</v>
      </c>
      <c r="G125" s="22" t="s">
        <v>158</v>
      </c>
      <c r="H125" s="48"/>
      <c r="I125" s="88" t="s">
        <v>337</v>
      </c>
      <c r="J125" s="242">
        <f t="shared" si="2"/>
        <v>6.0600000000000001E-2</v>
      </c>
      <c r="K125" s="240">
        <f t="shared" si="5"/>
        <v>3.0300000000000001E-2</v>
      </c>
      <c r="L125" s="88" t="s">
        <v>320</v>
      </c>
      <c r="M125" s="88" t="s">
        <v>321</v>
      </c>
      <c r="N125" s="181">
        <v>11.2</v>
      </c>
      <c r="O125" s="183">
        <v>3.0300000000000001E-2</v>
      </c>
      <c r="P125" s="13">
        <v>113</v>
      </c>
      <c r="Q125" s="13">
        <v>4</v>
      </c>
      <c r="R125" s="13">
        <v>5</v>
      </c>
    </row>
    <row r="126" spans="1:19" ht="12" customHeight="1" x14ac:dyDescent="0.15">
      <c r="N126" s="96"/>
      <c r="O126" s="96"/>
      <c r="P126" s="96"/>
      <c r="S126" s="96"/>
    </row>
    <row r="127" spans="1:19" ht="12" customHeight="1" x14ac:dyDescent="0.15">
      <c r="N127" s="96"/>
      <c r="O127" s="96"/>
      <c r="P127" s="96"/>
      <c r="S127" s="96"/>
    </row>
    <row r="128" spans="1:19" ht="12" customHeight="1" x14ac:dyDescent="0.15">
      <c r="N128" s="96"/>
      <c r="O128" s="96"/>
      <c r="P128" s="96"/>
      <c r="S128" s="96"/>
    </row>
  </sheetData>
  <sortState ref="A260:S507">
    <sortCondition ref="P260:P507"/>
  </sortState>
  <mergeCells count="8">
    <mergeCell ref="A2:A3"/>
    <mergeCell ref="I2:I3"/>
    <mergeCell ref="L2:L3"/>
    <mergeCell ref="J2:K2"/>
    <mergeCell ref="S2:S3"/>
    <mergeCell ref="Q2:R3"/>
    <mergeCell ref="D2:E2"/>
    <mergeCell ref="F2:G2"/>
  </mergeCells>
  <pageMargins left="0.78740157499999996" right="0.78740157499999996" top="0.984251969" bottom="0.984251969" header="0.4921259845" footer="0.492125984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C125"/>
  <sheetViews>
    <sheetView zoomScale="120" zoomScaleNormal="120" workbookViewId="0">
      <pane ySplit="1" topLeftCell="A2" activePane="bottomLeft" state="frozen"/>
      <selection pane="bottomLeft" activeCell="B4" sqref="B4"/>
    </sheetView>
  </sheetViews>
  <sheetFormatPr baseColWidth="10" defaultRowHeight="12.75" x14ac:dyDescent="0.2"/>
  <cols>
    <col min="1" max="1" width="83.42578125" customWidth="1"/>
    <col min="2" max="2" width="28.42578125" style="293" customWidth="1"/>
    <col min="3" max="3" width="38.85546875" style="140" customWidth="1"/>
    <col min="4" max="4" width="6.7109375" customWidth="1"/>
  </cols>
  <sheetData>
    <row r="1" spans="1:3" s="263" customFormat="1" ht="31.15" customHeight="1" x14ac:dyDescent="0.2">
      <c r="A1" s="367" t="s">
        <v>418</v>
      </c>
      <c r="B1" s="263" t="s">
        <v>354</v>
      </c>
      <c r="C1" s="367" t="s">
        <v>357</v>
      </c>
    </row>
    <row r="2" spans="1:3" x14ac:dyDescent="0.2">
      <c r="A2" s="193" t="s">
        <v>79</v>
      </c>
      <c r="B2" s="294">
        <v>3</v>
      </c>
      <c r="C2" s="140" t="s">
        <v>361</v>
      </c>
    </row>
    <row r="3" spans="1:3" x14ac:dyDescent="0.2">
      <c r="A3" s="193" t="s">
        <v>133</v>
      </c>
      <c r="B3" s="294" t="s">
        <v>358</v>
      </c>
      <c r="C3" s="140" t="s">
        <v>359</v>
      </c>
    </row>
    <row r="4" spans="1:3" ht="12" customHeight="1" x14ac:dyDescent="0.2">
      <c r="A4" s="193" t="s">
        <v>132</v>
      </c>
      <c r="B4" s="294" t="s">
        <v>358</v>
      </c>
      <c r="C4" s="140" t="s">
        <v>359</v>
      </c>
    </row>
    <row r="5" spans="1:3" x14ac:dyDescent="0.2">
      <c r="A5" s="193" t="s">
        <v>134</v>
      </c>
      <c r="B5" s="294" t="s">
        <v>358</v>
      </c>
      <c r="C5" s="140" t="s">
        <v>359</v>
      </c>
    </row>
    <row r="6" spans="1:3" x14ac:dyDescent="0.2">
      <c r="A6" s="193" t="s">
        <v>135</v>
      </c>
      <c r="B6" s="294" t="s">
        <v>358</v>
      </c>
      <c r="C6" s="140" t="s">
        <v>359</v>
      </c>
    </row>
    <row r="7" spans="1:3" x14ac:dyDescent="0.2">
      <c r="A7" s="222" t="s">
        <v>70</v>
      </c>
      <c r="B7" s="294" t="s">
        <v>358</v>
      </c>
      <c r="C7" s="140" t="s">
        <v>385</v>
      </c>
    </row>
    <row r="8" spans="1:3" x14ac:dyDescent="0.2">
      <c r="A8" s="222" t="s">
        <v>71</v>
      </c>
      <c r="B8" s="294" t="s">
        <v>358</v>
      </c>
      <c r="C8" s="140" t="s">
        <v>385</v>
      </c>
    </row>
    <row r="9" spans="1:3" x14ac:dyDescent="0.2">
      <c r="A9" s="222" t="s">
        <v>72</v>
      </c>
      <c r="B9" s="294" t="s">
        <v>358</v>
      </c>
      <c r="C9" s="140" t="s">
        <v>385</v>
      </c>
    </row>
    <row r="10" spans="1:3" x14ac:dyDescent="0.2">
      <c r="A10" s="193" t="s">
        <v>310</v>
      </c>
      <c r="B10" s="294" t="s">
        <v>358</v>
      </c>
      <c r="C10" s="140" t="s">
        <v>385</v>
      </c>
    </row>
    <row r="11" spans="1:3" x14ac:dyDescent="0.2">
      <c r="A11" s="193" t="s">
        <v>311</v>
      </c>
      <c r="B11" s="294" t="s">
        <v>358</v>
      </c>
      <c r="C11" s="140" t="s">
        <v>385</v>
      </c>
    </row>
    <row r="12" spans="1:3" x14ac:dyDescent="0.2">
      <c r="A12" s="193" t="s">
        <v>312</v>
      </c>
      <c r="B12" s="294" t="s">
        <v>358</v>
      </c>
      <c r="C12" s="140" t="s">
        <v>385</v>
      </c>
    </row>
    <row r="13" spans="1:3" x14ac:dyDescent="0.2">
      <c r="A13" s="193" t="s">
        <v>313</v>
      </c>
      <c r="B13" s="294" t="s">
        <v>358</v>
      </c>
      <c r="C13" s="140" t="s">
        <v>385</v>
      </c>
    </row>
    <row r="14" spans="1:3" x14ac:dyDescent="0.2">
      <c r="A14" s="193" t="s">
        <v>73</v>
      </c>
      <c r="B14" s="294" t="s">
        <v>358</v>
      </c>
      <c r="C14" s="140" t="s">
        <v>385</v>
      </c>
    </row>
    <row r="15" spans="1:3" x14ac:dyDescent="0.2">
      <c r="A15" s="193" t="s">
        <v>74</v>
      </c>
      <c r="B15" s="294" t="s">
        <v>358</v>
      </c>
      <c r="C15" s="140" t="s">
        <v>385</v>
      </c>
    </row>
    <row r="16" spans="1:3" x14ac:dyDescent="0.2">
      <c r="A16" s="193" t="s">
        <v>75</v>
      </c>
      <c r="B16" s="294" t="s">
        <v>358</v>
      </c>
      <c r="C16" s="140" t="s">
        <v>385</v>
      </c>
    </row>
    <row r="17" spans="1:3" x14ac:dyDescent="0.2">
      <c r="A17" s="193" t="s">
        <v>136</v>
      </c>
      <c r="B17" s="294" t="s">
        <v>358</v>
      </c>
      <c r="C17" s="140" t="s">
        <v>385</v>
      </c>
    </row>
    <row r="18" spans="1:3" x14ac:dyDescent="0.2">
      <c r="A18" s="193" t="s">
        <v>314</v>
      </c>
      <c r="B18" s="294" t="s">
        <v>358</v>
      </c>
      <c r="C18" s="140" t="s">
        <v>385</v>
      </c>
    </row>
    <row r="19" spans="1:3" x14ac:dyDescent="0.2">
      <c r="A19" s="193" t="s">
        <v>315</v>
      </c>
      <c r="B19" s="294" t="s">
        <v>358</v>
      </c>
      <c r="C19" s="140" t="s">
        <v>385</v>
      </c>
    </row>
    <row r="20" spans="1:3" x14ac:dyDescent="0.2">
      <c r="A20" s="193" t="s">
        <v>316</v>
      </c>
      <c r="B20" s="294" t="s">
        <v>358</v>
      </c>
      <c r="C20" s="140" t="s">
        <v>385</v>
      </c>
    </row>
    <row r="21" spans="1:3" x14ac:dyDescent="0.2">
      <c r="A21" s="193" t="s">
        <v>317</v>
      </c>
      <c r="B21" s="294" t="s">
        <v>358</v>
      </c>
      <c r="C21" s="140" t="s">
        <v>385</v>
      </c>
    </row>
    <row r="22" spans="1:3" x14ac:dyDescent="0.2">
      <c r="A22" s="193" t="s">
        <v>137</v>
      </c>
      <c r="B22" s="294" t="s">
        <v>358</v>
      </c>
      <c r="C22" s="140" t="s">
        <v>385</v>
      </c>
    </row>
    <row r="23" spans="1:3" x14ac:dyDescent="0.2">
      <c r="A23" s="193" t="s">
        <v>138</v>
      </c>
      <c r="B23" s="294" t="s">
        <v>358</v>
      </c>
      <c r="C23" s="140" t="s">
        <v>385</v>
      </c>
    </row>
    <row r="24" spans="1:3" x14ac:dyDescent="0.2">
      <c r="A24" s="193" t="s">
        <v>139</v>
      </c>
      <c r="B24" s="294" t="s">
        <v>358</v>
      </c>
      <c r="C24" s="140" t="s">
        <v>385</v>
      </c>
    </row>
    <row r="25" spans="1:3" x14ac:dyDescent="0.2">
      <c r="A25" s="193" t="s">
        <v>264</v>
      </c>
      <c r="B25" s="294">
        <v>1.3</v>
      </c>
      <c r="C25" s="140" t="s">
        <v>362</v>
      </c>
    </row>
    <row r="26" spans="1:3" x14ac:dyDescent="0.2">
      <c r="A26" s="193" t="s">
        <v>262</v>
      </c>
      <c r="B26" s="294">
        <v>2.1</v>
      </c>
      <c r="C26" s="140" t="s">
        <v>363</v>
      </c>
    </row>
    <row r="27" spans="1:3" x14ac:dyDescent="0.2">
      <c r="A27" s="193" t="s">
        <v>263</v>
      </c>
      <c r="B27" s="294">
        <v>1.9</v>
      </c>
      <c r="C27" s="140" t="s">
        <v>364</v>
      </c>
    </row>
    <row r="28" spans="1:3" x14ac:dyDescent="0.2">
      <c r="A28" s="193" t="s">
        <v>140</v>
      </c>
      <c r="B28" s="294">
        <v>2.7</v>
      </c>
      <c r="C28" s="140" t="s">
        <v>365</v>
      </c>
    </row>
    <row r="29" spans="1:3" x14ac:dyDescent="0.2">
      <c r="A29" s="193" t="s">
        <v>78</v>
      </c>
      <c r="B29" s="294">
        <v>2.7</v>
      </c>
      <c r="C29" s="140" t="s">
        <v>366</v>
      </c>
    </row>
    <row r="30" spans="1:3" x14ac:dyDescent="0.2">
      <c r="A30" s="193" t="s">
        <v>141</v>
      </c>
      <c r="B30" s="294" t="s">
        <v>358</v>
      </c>
      <c r="C30" s="140" t="s">
        <v>386</v>
      </c>
    </row>
    <row r="31" spans="1:3" x14ac:dyDescent="0.2">
      <c r="A31" s="193" t="s">
        <v>142</v>
      </c>
      <c r="B31" s="294" t="s">
        <v>358</v>
      </c>
      <c r="C31" s="140" t="s">
        <v>360</v>
      </c>
    </row>
    <row r="32" spans="1:3" x14ac:dyDescent="0.2">
      <c r="A32" s="193" t="s">
        <v>76</v>
      </c>
      <c r="B32" s="294" t="s">
        <v>358</v>
      </c>
      <c r="C32" s="140" t="s">
        <v>360</v>
      </c>
    </row>
    <row r="33" spans="1:3" x14ac:dyDescent="0.2">
      <c r="A33" s="193" t="s">
        <v>77</v>
      </c>
      <c r="B33" s="294" t="s">
        <v>358</v>
      </c>
      <c r="C33" s="140" t="s">
        <v>360</v>
      </c>
    </row>
    <row r="34" spans="1:3" x14ac:dyDescent="0.2">
      <c r="A34" s="193" t="s">
        <v>143</v>
      </c>
      <c r="B34" s="294" t="s">
        <v>358</v>
      </c>
      <c r="C34" s="140" t="s">
        <v>387</v>
      </c>
    </row>
    <row r="35" spans="1:3" x14ac:dyDescent="0.2">
      <c r="A35" s="193" t="s">
        <v>144</v>
      </c>
      <c r="B35" s="294" t="s">
        <v>358</v>
      </c>
      <c r="C35" s="140" t="s">
        <v>385</v>
      </c>
    </row>
    <row r="36" spans="1:3" x14ac:dyDescent="0.2">
      <c r="A36" s="193" t="s">
        <v>145</v>
      </c>
      <c r="B36" s="294" t="s">
        <v>358</v>
      </c>
      <c r="C36" s="140" t="s">
        <v>385</v>
      </c>
    </row>
    <row r="37" spans="1:3" x14ac:dyDescent="0.2">
      <c r="A37" s="188" t="s">
        <v>266</v>
      </c>
      <c r="B37" s="295">
        <v>2.4</v>
      </c>
      <c r="C37" s="266" t="s">
        <v>367</v>
      </c>
    </row>
    <row r="38" spans="1:3" x14ac:dyDescent="0.2">
      <c r="A38" s="188" t="s">
        <v>267</v>
      </c>
      <c r="B38" s="295">
        <v>2.4</v>
      </c>
      <c r="C38" s="266" t="s">
        <v>367</v>
      </c>
    </row>
    <row r="39" spans="1:3" x14ac:dyDescent="0.2">
      <c r="A39" s="188" t="s">
        <v>268</v>
      </c>
      <c r="B39" s="295">
        <v>2.4</v>
      </c>
      <c r="C39" s="266" t="s">
        <v>367</v>
      </c>
    </row>
    <row r="40" spans="1:3" x14ac:dyDescent="0.2">
      <c r="A40" s="188" t="s">
        <v>147</v>
      </c>
      <c r="B40" s="295">
        <v>2.4</v>
      </c>
      <c r="C40" s="266" t="s">
        <v>367</v>
      </c>
    </row>
    <row r="41" spans="1:3" x14ac:dyDescent="0.2">
      <c r="A41" s="188" t="s">
        <v>146</v>
      </c>
      <c r="B41" s="295">
        <v>2.4</v>
      </c>
      <c r="C41" s="266" t="s">
        <v>367</v>
      </c>
    </row>
    <row r="42" spans="1:3" x14ac:dyDescent="0.2">
      <c r="A42" s="188" t="s">
        <v>148</v>
      </c>
      <c r="B42" s="295">
        <v>2.4</v>
      </c>
      <c r="C42" s="266" t="s">
        <v>367</v>
      </c>
    </row>
    <row r="43" spans="1:3" x14ac:dyDescent="0.2">
      <c r="A43" s="188" t="s">
        <v>149</v>
      </c>
      <c r="B43" s="295">
        <v>2.4</v>
      </c>
      <c r="C43" s="266" t="s">
        <v>367</v>
      </c>
    </row>
    <row r="44" spans="1:3" x14ac:dyDescent="0.2">
      <c r="A44" s="188" t="s">
        <v>150</v>
      </c>
      <c r="B44" s="295">
        <v>2.4</v>
      </c>
      <c r="C44" s="266" t="s">
        <v>367</v>
      </c>
    </row>
    <row r="45" spans="1:3" x14ac:dyDescent="0.2">
      <c r="A45" s="188" t="s">
        <v>151</v>
      </c>
      <c r="B45" s="295">
        <v>2.4</v>
      </c>
      <c r="C45" s="266" t="s">
        <v>367</v>
      </c>
    </row>
    <row r="46" spans="1:3" x14ac:dyDescent="0.2">
      <c r="A46" s="188" t="s">
        <v>271</v>
      </c>
      <c r="B46" s="295">
        <v>2.4</v>
      </c>
      <c r="C46" s="266" t="s">
        <v>367</v>
      </c>
    </row>
    <row r="47" spans="1:3" x14ac:dyDescent="0.2">
      <c r="A47" s="188" t="s">
        <v>272</v>
      </c>
      <c r="B47" s="295">
        <v>2.4</v>
      </c>
      <c r="C47" s="266" t="s">
        <v>367</v>
      </c>
    </row>
    <row r="48" spans="1:3" x14ac:dyDescent="0.2">
      <c r="A48" s="188" t="s">
        <v>273</v>
      </c>
      <c r="B48" s="295">
        <v>2.4</v>
      </c>
      <c r="C48" s="266" t="s">
        <v>367</v>
      </c>
    </row>
    <row r="49" spans="1:3" x14ac:dyDescent="0.2">
      <c r="A49" s="188" t="s">
        <v>274</v>
      </c>
      <c r="B49" s="295">
        <v>2.4</v>
      </c>
      <c r="C49" s="266" t="s">
        <v>367</v>
      </c>
    </row>
    <row r="50" spans="1:3" x14ac:dyDescent="0.2">
      <c r="A50" s="188" t="s">
        <v>275</v>
      </c>
      <c r="B50" s="295">
        <v>2.4</v>
      </c>
      <c r="C50" s="266" t="s">
        <v>367</v>
      </c>
    </row>
    <row r="51" spans="1:3" x14ac:dyDescent="0.2">
      <c r="A51" s="188" t="s">
        <v>276</v>
      </c>
      <c r="B51" s="295">
        <v>2.4</v>
      </c>
      <c r="C51" s="266" t="s">
        <v>367</v>
      </c>
    </row>
    <row r="52" spans="1:3" x14ac:dyDescent="0.2">
      <c r="A52" s="188" t="s">
        <v>277</v>
      </c>
      <c r="B52" s="295">
        <v>2.4</v>
      </c>
      <c r="C52" s="266" t="s">
        <v>367</v>
      </c>
    </row>
    <row r="53" spans="1:3" x14ac:dyDescent="0.2">
      <c r="A53" s="188" t="s">
        <v>278</v>
      </c>
      <c r="B53" s="295">
        <v>2.4</v>
      </c>
      <c r="C53" s="266" t="s">
        <v>367</v>
      </c>
    </row>
    <row r="54" spans="1:3" x14ac:dyDescent="0.2">
      <c r="A54" s="188" t="s">
        <v>279</v>
      </c>
      <c r="B54" s="295">
        <v>2.4</v>
      </c>
      <c r="C54" s="266" t="s">
        <v>367</v>
      </c>
    </row>
    <row r="55" spans="1:3" x14ac:dyDescent="0.2">
      <c r="A55" s="188" t="s">
        <v>198</v>
      </c>
      <c r="B55" s="294">
        <v>7</v>
      </c>
      <c r="C55" s="140" t="s">
        <v>46</v>
      </c>
    </row>
    <row r="56" spans="1:3" x14ac:dyDescent="0.2">
      <c r="A56" s="188" t="s">
        <v>199</v>
      </c>
      <c r="B56" s="294">
        <v>7</v>
      </c>
      <c r="C56" s="140" t="s">
        <v>46</v>
      </c>
    </row>
    <row r="57" spans="1:3" x14ac:dyDescent="0.2">
      <c r="A57" s="188" t="s">
        <v>200</v>
      </c>
      <c r="B57" s="294">
        <v>7</v>
      </c>
      <c r="C57" s="140" t="s">
        <v>46</v>
      </c>
    </row>
    <row r="58" spans="1:3" x14ac:dyDescent="0.2">
      <c r="A58" s="188" t="s">
        <v>152</v>
      </c>
      <c r="B58" s="294">
        <v>8</v>
      </c>
      <c r="C58" s="140" t="s">
        <v>46</v>
      </c>
    </row>
    <row r="59" spans="1:3" x14ac:dyDescent="0.2">
      <c r="A59" s="188" t="s">
        <v>129</v>
      </c>
      <c r="B59" s="294">
        <v>8</v>
      </c>
      <c r="C59" s="140" t="s">
        <v>46</v>
      </c>
    </row>
    <row r="60" spans="1:3" x14ac:dyDescent="0.2">
      <c r="A60" s="188" t="s">
        <v>153</v>
      </c>
      <c r="B60" s="294">
        <v>8</v>
      </c>
      <c r="C60" s="140" t="s">
        <v>46</v>
      </c>
    </row>
    <row r="61" spans="1:3" x14ac:dyDescent="0.2">
      <c r="A61" s="188" t="s">
        <v>280</v>
      </c>
      <c r="B61" s="294">
        <v>2.0699999999999998</v>
      </c>
      <c r="C61" s="140" t="s">
        <v>46</v>
      </c>
    </row>
    <row r="62" spans="1:3" x14ac:dyDescent="0.2">
      <c r="A62" s="188" t="s">
        <v>281</v>
      </c>
      <c r="B62" s="294">
        <v>2.0699999999999998</v>
      </c>
      <c r="C62" s="140" t="s">
        <v>46</v>
      </c>
    </row>
    <row r="63" spans="1:3" x14ac:dyDescent="0.2">
      <c r="A63" s="188" t="s">
        <v>282</v>
      </c>
      <c r="B63" s="294">
        <v>6</v>
      </c>
      <c r="C63" s="140" t="s">
        <v>46</v>
      </c>
    </row>
    <row r="64" spans="1:3" x14ac:dyDescent="0.2">
      <c r="A64" s="188" t="s">
        <v>283</v>
      </c>
      <c r="B64" s="294">
        <v>6</v>
      </c>
      <c r="C64" s="140" t="s">
        <v>46</v>
      </c>
    </row>
    <row r="65" spans="1:3" x14ac:dyDescent="0.2">
      <c r="A65" s="188" t="s">
        <v>284</v>
      </c>
      <c r="B65" s="294">
        <v>2.33</v>
      </c>
      <c r="C65" s="140" t="s">
        <v>368</v>
      </c>
    </row>
    <row r="66" spans="1:3" x14ac:dyDescent="0.2">
      <c r="A66" s="188" t="s">
        <v>285</v>
      </c>
      <c r="B66" s="294">
        <v>2.33</v>
      </c>
      <c r="C66" s="140" t="s">
        <v>368</v>
      </c>
    </row>
    <row r="67" spans="1:3" x14ac:dyDescent="0.2">
      <c r="A67" s="188" t="s">
        <v>286</v>
      </c>
      <c r="B67" s="294">
        <v>2.33</v>
      </c>
      <c r="C67" s="140" t="s">
        <v>368</v>
      </c>
    </row>
    <row r="68" spans="1:3" x14ac:dyDescent="0.2">
      <c r="A68" s="188" t="s">
        <v>287</v>
      </c>
      <c r="B68" s="294">
        <v>2.4700000000000002</v>
      </c>
      <c r="C68" s="140" t="s">
        <v>368</v>
      </c>
    </row>
    <row r="69" spans="1:3" x14ac:dyDescent="0.2">
      <c r="A69" s="188" t="s">
        <v>288</v>
      </c>
      <c r="B69" s="294">
        <v>2.4700000000000002</v>
      </c>
      <c r="C69" s="140" t="s">
        <v>368</v>
      </c>
    </row>
    <row r="70" spans="1:3" x14ac:dyDescent="0.2">
      <c r="A70" s="188" t="s">
        <v>289</v>
      </c>
      <c r="B70" s="294">
        <v>2.4700000000000002</v>
      </c>
      <c r="C70" s="140" t="s">
        <v>368</v>
      </c>
    </row>
    <row r="71" spans="1:3" x14ac:dyDescent="0.2">
      <c r="A71" s="188" t="s">
        <v>290</v>
      </c>
      <c r="B71" s="294">
        <v>2.73</v>
      </c>
      <c r="C71" s="140" t="s">
        <v>368</v>
      </c>
    </row>
    <row r="72" spans="1:3" x14ac:dyDescent="0.2">
      <c r="A72" s="188" t="s">
        <v>291</v>
      </c>
      <c r="B72" s="294">
        <v>2.73</v>
      </c>
      <c r="C72" s="140" t="s">
        <v>368</v>
      </c>
    </row>
    <row r="73" spans="1:3" x14ac:dyDescent="0.2">
      <c r="A73" s="188" t="s">
        <v>292</v>
      </c>
      <c r="B73" s="294">
        <v>2.73</v>
      </c>
      <c r="C73" s="140" t="s">
        <v>368</v>
      </c>
    </row>
    <row r="74" spans="1:3" x14ac:dyDescent="0.2">
      <c r="A74" s="188" t="s">
        <v>293</v>
      </c>
      <c r="B74" s="294">
        <v>2.97</v>
      </c>
      <c r="C74" s="140" t="s">
        <v>368</v>
      </c>
    </row>
    <row r="75" spans="1:3" x14ac:dyDescent="0.2">
      <c r="A75" s="188" t="s">
        <v>294</v>
      </c>
      <c r="B75" s="294">
        <v>2.97</v>
      </c>
      <c r="C75" s="140" t="s">
        <v>368</v>
      </c>
    </row>
    <row r="76" spans="1:3" x14ac:dyDescent="0.2">
      <c r="A76" s="188" t="s">
        <v>295</v>
      </c>
      <c r="B76" s="294">
        <v>2.97</v>
      </c>
      <c r="C76" s="140" t="s">
        <v>368</v>
      </c>
    </row>
    <row r="77" spans="1:3" x14ac:dyDescent="0.2">
      <c r="A77" s="188" t="s">
        <v>154</v>
      </c>
      <c r="B77" s="294">
        <v>2.73</v>
      </c>
      <c r="C77" s="140" t="s">
        <v>369</v>
      </c>
    </row>
    <row r="78" spans="1:3" x14ac:dyDescent="0.2">
      <c r="A78" s="188" t="s">
        <v>155</v>
      </c>
      <c r="B78" s="294">
        <v>2.73</v>
      </c>
      <c r="C78" s="140" t="s">
        <v>370</v>
      </c>
    </row>
    <row r="79" spans="1:3" x14ac:dyDescent="0.2">
      <c r="A79" s="188" t="s">
        <v>131</v>
      </c>
      <c r="B79" s="294" t="s">
        <v>46</v>
      </c>
      <c r="C79" s="140" t="s">
        <v>46</v>
      </c>
    </row>
    <row r="80" spans="1:3" x14ac:dyDescent="0.2">
      <c r="A80" s="2" t="s">
        <v>83</v>
      </c>
      <c r="B80" s="294" t="s">
        <v>358</v>
      </c>
      <c r="C80" s="140" t="s">
        <v>46</v>
      </c>
    </row>
    <row r="81" spans="1:3" x14ac:dyDescent="0.2">
      <c r="A81" s="2" t="s">
        <v>156</v>
      </c>
      <c r="B81" s="294" t="s">
        <v>358</v>
      </c>
      <c r="C81" s="140" t="s">
        <v>46</v>
      </c>
    </row>
    <row r="82" spans="1:3" x14ac:dyDescent="0.2">
      <c r="A82" s="2" t="s">
        <v>80</v>
      </c>
      <c r="B82" s="294" t="s">
        <v>358</v>
      </c>
      <c r="C82" s="140" t="s">
        <v>46</v>
      </c>
    </row>
    <row r="83" spans="1:3" x14ac:dyDescent="0.2">
      <c r="A83" s="2" t="s">
        <v>157</v>
      </c>
      <c r="B83" s="294" t="s">
        <v>358</v>
      </c>
      <c r="C83" s="140" t="s">
        <v>46</v>
      </c>
    </row>
    <row r="84" spans="1:3" x14ac:dyDescent="0.2">
      <c r="A84" s="2" t="s">
        <v>81</v>
      </c>
      <c r="B84" s="294" t="s">
        <v>358</v>
      </c>
      <c r="C84" s="140" t="s">
        <v>46</v>
      </c>
    </row>
    <row r="85" spans="1:3" x14ac:dyDescent="0.2">
      <c r="A85" s="2" t="s">
        <v>84</v>
      </c>
      <c r="B85" s="294" t="s">
        <v>358</v>
      </c>
      <c r="C85" s="140" t="s">
        <v>46</v>
      </c>
    </row>
    <row r="86" spans="1:3" x14ac:dyDescent="0.2">
      <c r="A86" s="2" t="s">
        <v>82</v>
      </c>
      <c r="B86" s="294" t="s">
        <v>358</v>
      </c>
      <c r="C86" s="140" t="s">
        <v>46</v>
      </c>
    </row>
    <row r="87" spans="1:3" x14ac:dyDescent="0.2">
      <c r="A87" s="2" t="s">
        <v>85</v>
      </c>
      <c r="B87" s="294" t="s">
        <v>358</v>
      </c>
      <c r="C87" s="140" t="s">
        <v>46</v>
      </c>
    </row>
    <row r="88" spans="1:3" x14ac:dyDescent="0.2">
      <c r="A88" s="265" t="s">
        <v>159</v>
      </c>
      <c r="B88" s="295">
        <v>1.5</v>
      </c>
      <c r="C88" s="266" t="s">
        <v>378</v>
      </c>
    </row>
    <row r="89" spans="1:3" x14ac:dyDescent="0.2">
      <c r="A89" s="265" t="s">
        <v>206</v>
      </c>
      <c r="B89" s="295">
        <v>1.1000000000000001</v>
      </c>
      <c r="C89" s="266" t="s">
        <v>378</v>
      </c>
    </row>
    <row r="90" spans="1:3" x14ac:dyDescent="0.2">
      <c r="A90" s="265" t="s">
        <v>86</v>
      </c>
      <c r="B90" s="295">
        <v>1.5</v>
      </c>
      <c r="C90" s="266" t="s">
        <v>378</v>
      </c>
    </row>
    <row r="91" spans="1:3" x14ac:dyDescent="0.2">
      <c r="A91" s="265" t="s">
        <v>161</v>
      </c>
      <c r="B91" s="295">
        <v>52</v>
      </c>
      <c r="C91" s="266" t="s">
        <v>379</v>
      </c>
    </row>
    <row r="92" spans="1:3" x14ac:dyDescent="0.2">
      <c r="A92" s="265" t="s">
        <v>160</v>
      </c>
      <c r="B92" s="295">
        <v>52</v>
      </c>
      <c r="C92" s="266" t="s">
        <v>379</v>
      </c>
    </row>
    <row r="93" spans="1:3" x14ac:dyDescent="0.2">
      <c r="A93" s="265" t="s">
        <v>162</v>
      </c>
      <c r="B93" s="294" t="s">
        <v>358</v>
      </c>
      <c r="C93" s="140" t="s">
        <v>46</v>
      </c>
    </row>
    <row r="94" spans="1:3" x14ac:dyDescent="0.2">
      <c r="A94" s="265" t="s">
        <v>163</v>
      </c>
      <c r="B94" s="294" t="s">
        <v>358</v>
      </c>
      <c r="C94" s="140" t="s">
        <v>46</v>
      </c>
    </row>
    <row r="95" spans="1:3" x14ac:dyDescent="0.2">
      <c r="A95" s="192" t="s">
        <v>164</v>
      </c>
      <c r="B95" s="294" t="s">
        <v>371</v>
      </c>
      <c r="C95" s="140" t="s">
        <v>46</v>
      </c>
    </row>
    <row r="96" spans="1:3" x14ac:dyDescent="0.2">
      <c r="A96" s="192" t="s">
        <v>165</v>
      </c>
      <c r="B96" s="294" t="s">
        <v>371</v>
      </c>
      <c r="C96" s="140" t="s">
        <v>46</v>
      </c>
    </row>
    <row r="97" spans="1:3" x14ac:dyDescent="0.2">
      <c r="A97" s="192" t="s">
        <v>88</v>
      </c>
      <c r="B97" s="294" t="s">
        <v>372</v>
      </c>
      <c r="C97" s="140" t="s">
        <v>46</v>
      </c>
    </row>
    <row r="98" spans="1:3" x14ac:dyDescent="0.2">
      <c r="A98" s="192" t="s">
        <v>89</v>
      </c>
      <c r="B98" s="294" t="s">
        <v>372</v>
      </c>
      <c r="C98" s="140" t="s">
        <v>46</v>
      </c>
    </row>
    <row r="99" spans="1:3" x14ac:dyDescent="0.2">
      <c r="A99" s="192" t="s">
        <v>166</v>
      </c>
      <c r="B99" s="294">
        <v>7</v>
      </c>
      <c r="C99" s="140" t="s">
        <v>46</v>
      </c>
    </row>
    <row r="100" spans="1:3" x14ac:dyDescent="0.2">
      <c r="A100" s="192" t="s">
        <v>167</v>
      </c>
      <c r="B100" s="294">
        <v>7</v>
      </c>
      <c r="C100" s="140" t="s">
        <v>46</v>
      </c>
    </row>
    <row r="101" spans="1:3" x14ac:dyDescent="0.2">
      <c r="A101" s="192" t="s">
        <v>168</v>
      </c>
      <c r="B101" s="294">
        <v>7.6</v>
      </c>
      <c r="C101" s="140" t="s">
        <v>46</v>
      </c>
    </row>
    <row r="102" spans="1:3" x14ac:dyDescent="0.2">
      <c r="A102" s="192" t="s">
        <v>169</v>
      </c>
      <c r="B102" s="294">
        <v>7.6</v>
      </c>
      <c r="C102" s="140" t="s">
        <v>46</v>
      </c>
    </row>
    <row r="103" spans="1:3" x14ac:dyDescent="0.2">
      <c r="A103" s="192" t="s">
        <v>170</v>
      </c>
      <c r="B103" s="294">
        <v>8.4</v>
      </c>
      <c r="C103" s="140" t="s">
        <v>46</v>
      </c>
    </row>
    <row r="104" spans="1:3" x14ac:dyDescent="0.2">
      <c r="A104" s="192" t="s">
        <v>171</v>
      </c>
      <c r="B104" s="294">
        <v>8.4</v>
      </c>
      <c r="C104" s="140" t="s">
        <v>46</v>
      </c>
    </row>
    <row r="105" spans="1:3" x14ac:dyDescent="0.2">
      <c r="A105" s="192" t="s">
        <v>172</v>
      </c>
      <c r="B105" s="294">
        <v>8.9</v>
      </c>
      <c r="C105" s="140" t="s">
        <v>46</v>
      </c>
    </row>
    <row r="106" spans="1:3" x14ac:dyDescent="0.2">
      <c r="A106" s="192" t="s">
        <v>173</v>
      </c>
      <c r="B106" s="294">
        <v>8.9</v>
      </c>
      <c r="C106" s="140" t="s">
        <v>46</v>
      </c>
    </row>
    <row r="107" spans="1:3" x14ac:dyDescent="0.2">
      <c r="A107" s="192" t="s">
        <v>174</v>
      </c>
      <c r="B107" s="294" t="s">
        <v>376</v>
      </c>
      <c r="C107" s="140" t="s">
        <v>46</v>
      </c>
    </row>
    <row r="108" spans="1:3" x14ac:dyDescent="0.2">
      <c r="A108" s="192" t="s">
        <v>175</v>
      </c>
      <c r="B108" s="294" t="s">
        <v>376</v>
      </c>
      <c r="C108" s="140" t="s">
        <v>46</v>
      </c>
    </row>
    <row r="109" spans="1:3" x14ac:dyDescent="0.2">
      <c r="A109" s="192" t="s">
        <v>176</v>
      </c>
      <c r="B109" s="294" t="s">
        <v>375</v>
      </c>
      <c r="C109" s="140" t="s">
        <v>46</v>
      </c>
    </row>
    <row r="110" spans="1:3" x14ac:dyDescent="0.2">
      <c r="A110" s="192" t="s">
        <v>177</v>
      </c>
      <c r="B110" s="294" t="s">
        <v>375</v>
      </c>
      <c r="C110" s="140" t="s">
        <v>46</v>
      </c>
    </row>
    <row r="111" spans="1:3" x14ac:dyDescent="0.2">
      <c r="A111" s="192" t="s">
        <v>178</v>
      </c>
      <c r="B111" s="294" t="s">
        <v>358</v>
      </c>
      <c r="C111" s="140" t="s">
        <v>46</v>
      </c>
    </row>
    <row r="112" spans="1:3" x14ac:dyDescent="0.2">
      <c r="A112" s="192" t="s">
        <v>179</v>
      </c>
      <c r="B112" s="294" t="s">
        <v>358</v>
      </c>
      <c r="C112" s="140" t="s">
        <v>46</v>
      </c>
    </row>
    <row r="113" spans="1:3" x14ac:dyDescent="0.2">
      <c r="A113" s="192" t="s">
        <v>180</v>
      </c>
      <c r="B113" s="294" t="s">
        <v>358</v>
      </c>
      <c r="C113" s="140" t="s">
        <v>46</v>
      </c>
    </row>
    <row r="114" spans="1:3" x14ac:dyDescent="0.2">
      <c r="A114" s="192" t="s">
        <v>181</v>
      </c>
      <c r="B114" s="294" t="s">
        <v>358</v>
      </c>
      <c r="C114" s="140" t="s">
        <v>46</v>
      </c>
    </row>
    <row r="115" spans="1:3" x14ac:dyDescent="0.2">
      <c r="A115" s="192" t="s">
        <v>182</v>
      </c>
      <c r="B115" s="294" t="s">
        <v>358</v>
      </c>
      <c r="C115" s="140" t="s">
        <v>46</v>
      </c>
    </row>
    <row r="116" spans="1:3" x14ac:dyDescent="0.2">
      <c r="A116" s="192" t="s">
        <v>183</v>
      </c>
      <c r="B116" s="294" t="s">
        <v>358</v>
      </c>
      <c r="C116" s="140" t="s">
        <v>46</v>
      </c>
    </row>
    <row r="117" spans="1:3" x14ac:dyDescent="0.2">
      <c r="A117" s="192" t="s">
        <v>184</v>
      </c>
      <c r="B117" s="294" t="s">
        <v>358</v>
      </c>
      <c r="C117" s="140" t="s">
        <v>46</v>
      </c>
    </row>
    <row r="118" spans="1:3" x14ac:dyDescent="0.2">
      <c r="A118" s="192" t="s">
        <v>90</v>
      </c>
      <c r="B118" s="294">
        <v>6.5</v>
      </c>
      <c r="C118" s="140" t="s">
        <v>46</v>
      </c>
    </row>
    <row r="119" spans="1:3" x14ac:dyDescent="0.2">
      <c r="A119" s="192" t="s">
        <v>185</v>
      </c>
      <c r="B119" s="294">
        <v>4</v>
      </c>
      <c r="C119" s="140" t="s">
        <v>46</v>
      </c>
    </row>
    <row r="120" spans="1:3" x14ac:dyDescent="0.2">
      <c r="A120" s="192" t="s">
        <v>91</v>
      </c>
      <c r="B120" s="294" t="s">
        <v>373</v>
      </c>
      <c r="C120" s="140" t="s">
        <v>46</v>
      </c>
    </row>
    <row r="121" spans="1:3" x14ac:dyDescent="0.2">
      <c r="A121" s="192" t="s">
        <v>92</v>
      </c>
      <c r="B121" s="294" t="s">
        <v>374</v>
      </c>
      <c r="C121" s="140" t="s">
        <v>46</v>
      </c>
    </row>
    <row r="122" spans="1:3" x14ac:dyDescent="0.2">
      <c r="A122" s="192" t="s">
        <v>186</v>
      </c>
      <c r="B122" s="294" t="s">
        <v>377</v>
      </c>
      <c r="C122" s="140" t="s">
        <v>46</v>
      </c>
    </row>
    <row r="124" spans="1:3" x14ac:dyDescent="0.2">
      <c r="A124" s="264" t="s">
        <v>355</v>
      </c>
    </row>
    <row r="125" spans="1:3" x14ac:dyDescent="0.2">
      <c r="A125" s="264" t="s">
        <v>356</v>
      </c>
    </row>
  </sheetData>
  <pageMargins left="0.7" right="0.7" top="0.78740157499999996" bottom="0.78740157499999996"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99"/>
    <pageSetUpPr fitToPage="1"/>
  </sheetPr>
  <dimension ref="A1:J58"/>
  <sheetViews>
    <sheetView tabSelected="1" topLeftCell="A9" zoomScaleNormal="100" workbookViewId="0">
      <selection activeCell="H30" sqref="H30"/>
    </sheetView>
  </sheetViews>
  <sheetFormatPr baseColWidth="10" defaultColWidth="11.42578125" defaultRowHeight="12.75" x14ac:dyDescent="0.2"/>
  <cols>
    <col min="1" max="1" width="2.85546875" customWidth="1"/>
    <col min="3" max="3" width="11.42578125" customWidth="1"/>
    <col min="6" max="6" width="10.140625" customWidth="1"/>
    <col min="7" max="7" width="18.140625" customWidth="1"/>
    <col min="8" max="8" width="13.85546875" customWidth="1"/>
    <col min="9" max="9" width="6.28515625" customWidth="1"/>
    <col min="10" max="10" width="1.42578125" customWidth="1"/>
    <col min="11" max="11" width="16" customWidth="1"/>
  </cols>
  <sheetData>
    <row r="1" spans="1:10" ht="8.25" customHeight="1" x14ac:dyDescent="0.2">
      <c r="A1" s="11"/>
      <c r="B1" s="11"/>
      <c r="C1" s="11"/>
      <c r="D1" s="11"/>
      <c r="E1" s="11"/>
      <c r="F1" s="11"/>
      <c r="G1" s="11"/>
      <c r="H1" s="11"/>
      <c r="I1" s="11"/>
      <c r="J1" s="11"/>
    </row>
    <row r="2" spans="1:10" ht="15.75" x14ac:dyDescent="0.25">
      <c r="A2" s="11"/>
      <c r="B2" s="314" t="s">
        <v>408</v>
      </c>
      <c r="C2" s="45"/>
      <c r="D2" s="45"/>
      <c r="E2" s="45"/>
      <c r="F2" s="45"/>
      <c r="G2" s="591" t="s">
        <v>54</v>
      </c>
      <c r="H2" s="591"/>
      <c r="I2" s="11"/>
      <c r="J2" s="11"/>
    </row>
    <row r="3" spans="1:10" ht="13.5" customHeight="1" x14ac:dyDescent="0.25">
      <c r="A3" s="11"/>
      <c r="B3" s="589" t="s">
        <v>409</v>
      </c>
      <c r="C3" s="589"/>
      <c r="D3" s="589"/>
      <c r="E3" s="589"/>
      <c r="F3" s="589"/>
      <c r="G3" s="318" t="s">
        <v>55</v>
      </c>
      <c r="H3" s="315"/>
      <c r="I3" s="11"/>
      <c r="J3" s="11"/>
    </row>
    <row r="4" spans="1:10" ht="36" customHeight="1" thickBot="1" x14ac:dyDescent="0.25">
      <c r="A4" s="11"/>
      <c r="B4" s="590"/>
      <c r="C4" s="590"/>
      <c r="D4" s="590"/>
      <c r="E4" s="590"/>
      <c r="F4" s="590"/>
      <c r="G4" s="317"/>
      <c r="H4" s="297"/>
      <c r="I4" s="46"/>
      <c r="J4" s="11"/>
    </row>
    <row r="5" spans="1:10" ht="13.5" customHeight="1" x14ac:dyDescent="0.2">
      <c r="A5" s="11"/>
      <c r="B5" s="316"/>
      <c r="C5" s="316"/>
      <c r="D5" s="316"/>
      <c r="E5" s="316"/>
      <c r="F5" s="316"/>
      <c r="G5" s="316"/>
      <c r="H5" s="11"/>
      <c r="I5" s="11"/>
      <c r="J5" s="11"/>
    </row>
    <row r="6" spans="1:10" x14ac:dyDescent="0.2">
      <c r="A6" s="12"/>
      <c r="B6" s="506" t="s">
        <v>412</v>
      </c>
      <c r="C6" s="496"/>
      <c r="D6" s="496"/>
      <c r="E6" s="496"/>
      <c r="F6" s="496"/>
      <c r="G6" s="496"/>
      <c r="H6" s="496"/>
      <c r="I6" s="11"/>
      <c r="J6" s="11"/>
    </row>
    <row r="7" spans="1:10" x14ac:dyDescent="0.2">
      <c r="A7" s="12"/>
      <c r="B7" s="506" t="s">
        <v>23</v>
      </c>
      <c r="C7" s="496"/>
      <c r="D7" s="496"/>
      <c r="E7" s="496"/>
      <c r="F7" s="496"/>
      <c r="G7" s="496"/>
      <c r="H7" s="508">
        <f ca="1">TODAY()</f>
        <v>43622</v>
      </c>
      <c r="I7" s="11"/>
      <c r="J7" s="11"/>
    </row>
    <row r="8" spans="1:10" x14ac:dyDescent="0.2">
      <c r="A8" s="12"/>
      <c r="B8" s="509" t="s">
        <v>24</v>
      </c>
      <c r="C8" s="510"/>
      <c r="D8" s="510"/>
      <c r="E8" s="510"/>
      <c r="F8" s="496"/>
      <c r="G8" s="496"/>
      <c r="H8" s="496"/>
      <c r="I8" s="11"/>
      <c r="J8" s="11"/>
    </row>
    <row r="9" spans="1:10" x14ac:dyDescent="0.2">
      <c r="A9" s="11"/>
      <c r="B9" s="511" t="s">
        <v>25</v>
      </c>
      <c r="C9" s="511"/>
      <c r="D9" s="512" t="s">
        <v>26</v>
      </c>
      <c r="E9" s="512"/>
      <c r="F9" s="496"/>
      <c r="G9" s="503"/>
      <c r="H9" s="496"/>
      <c r="I9" s="11"/>
      <c r="J9" s="11"/>
    </row>
    <row r="10" spans="1:10" x14ac:dyDescent="0.2">
      <c r="A10" s="11"/>
      <c r="B10" s="11"/>
      <c r="C10" s="11"/>
      <c r="D10" s="11"/>
      <c r="E10" s="11"/>
      <c r="F10" s="11"/>
      <c r="G10" s="11"/>
      <c r="H10" s="11"/>
      <c r="I10" s="11"/>
      <c r="J10" s="11"/>
    </row>
    <row r="11" spans="1:10" x14ac:dyDescent="0.2">
      <c r="A11" s="11"/>
      <c r="B11" s="506" t="s">
        <v>27</v>
      </c>
      <c r="C11" s="496"/>
      <c r="D11" s="592">
        <v>130123456789</v>
      </c>
      <c r="E11" s="592"/>
      <c r="F11" s="592"/>
      <c r="G11" s="592"/>
      <c r="H11" s="592"/>
      <c r="I11" s="11"/>
      <c r="J11" s="11"/>
    </row>
    <row r="12" spans="1:10" x14ac:dyDescent="0.2">
      <c r="A12" s="11"/>
      <c r="B12" s="496"/>
      <c r="C12" s="496"/>
      <c r="D12" s="496"/>
      <c r="E12" s="496"/>
      <c r="F12" s="496"/>
      <c r="G12" s="496"/>
      <c r="H12" s="496"/>
      <c r="I12" s="11"/>
      <c r="J12" s="11"/>
    </row>
    <row r="13" spans="1:10" x14ac:dyDescent="0.2">
      <c r="A13" s="11"/>
      <c r="B13" s="496" t="s">
        <v>28</v>
      </c>
      <c r="C13" s="496"/>
      <c r="D13" s="593" t="s">
        <v>216</v>
      </c>
      <c r="E13" s="594"/>
      <c r="F13" s="594"/>
      <c r="G13" s="594"/>
      <c r="H13" s="594"/>
      <c r="I13" s="11"/>
      <c r="J13" s="11"/>
    </row>
    <row r="14" spans="1:10" x14ac:dyDescent="0.2">
      <c r="A14" s="11"/>
      <c r="B14" s="496"/>
      <c r="C14" s="496"/>
      <c r="D14" s="496"/>
      <c r="E14" s="496"/>
      <c r="F14" s="496"/>
      <c r="G14" s="496"/>
      <c r="H14" s="496"/>
      <c r="I14" s="11"/>
      <c r="J14" s="11"/>
    </row>
    <row r="15" spans="1:10" x14ac:dyDescent="0.2">
      <c r="A15" s="11"/>
      <c r="B15" s="496" t="s">
        <v>29</v>
      </c>
      <c r="C15" s="496"/>
      <c r="D15" s="593" t="s">
        <v>213</v>
      </c>
      <c r="E15" s="594"/>
      <c r="F15" s="594"/>
      <c r="G15" s="594"/>
      <c r="H15" s="594"/>
      <c r="I15" s="11"/>
      <c r="J15" s="11"/>
    </row>
    <row r="16" spans="1:10" x14ac:dyDescent="0.2">
      <c r="A16" s="11"/>
      <c r="B16" s="496"/>
      <c r="C16" s="496"/>
      <c r="D16" s="496"/>
      <c r="E16" s="496"/>
      <c r="F16" s="496"/>
      <c r="G16" s="496"/>
      <c r="H16" s="496"/>
      <c r="I16" s="11"/>
      <c r="J16" s="11"/>
    </row>
    <row r="17" spans="1:10" x14ac:dyDescent="0.2">
      <c r="A17" s="11"/>
      <c r="B17" s="496" t="s">
        <v>30</v>
      </c>
      <c r="C17" s="496"/>
      <c r="D17" s="593" t="s">
        <v>214</v>
      </c>
      <c r="E17" s="594"/>
      <c r="F17" s="594"/>
      <c r="G17" s="594"/>
      <c r="H17" s="594"/>
      <c r="I17" s="11"/>
      <c r="J17" s="11"/>
    </row>
    <row r="18" spans="1:10" x14ac:dyDescent="0.2">
      <c r="A18" s="11"/>
      <c r="B18" s="496"/>
      <c r="C18" s="496"/>
      <c r="D18" s="496"/>
      <c r="E18" s="496"/>
      <c r="F18" s="496"/>
      <c r="G18" s="496"/>
      <c r="H18" s="496"/>
      <c r="I18" s="11"/>
      <c r="J18" s="11"/>
    </row>
    <row r="19" spans="1:10" x14ac:dyDescent="0.2">
      <c r="A19" s="11"/>
      <c r="B19" s="496" t="s">
        <v>31</v>
      </c>
      <c r="C19" s="496"/>
      <c r="D19" s="593" t="s">
        <v>215</v>
      </c>
      <c r="E19" s="594"/>
      <c r="F19" s="594"/>
      <c r="G19" s="594"/>
      <c r="H19" s="594"/>
      <c r="I19" s="11"/>
      <c r="J19" s="11"/>
    </row>
    <row r="20" spans="1:10" x14ac:dyDescent="0.2">
      <c r="A20" s="11"/>
      <c r="B20" s="496"/>
      <c r="C20" s="496"/>
      <c r="D20" s="496"/>
      <c r="E20" s="496"/>
      <c r="F20" s="496"/>
      <c r="G20" s="496"/>
      <c r="H20" s="496"/>
      <c r="I20" s="11"/>
      <c r="J20" s="11"/>
    </row>
    <row r="21" spans="1:10" x14ac:dyDescent="0.2">
      <c r="A21" s="11"/>
      <c r="B21" s="496" t="s">
        <v>32</v>
      </c>
      <c r="C21" s="496"/>
      <c r="D21" s="593" t="s">
        <v>217</v>
      </c>
      <c r="E21" s="594"/>
      <c r="F21" s="507" t="s">
        <v>353</v>
      </c>
      <c r="G21" s="593" t="s">
        <v>217</v>
      </c>
      <c r="H21" s="594"/>
      <c r="I21" s="11"/>
      <c r="J21" s="11"/>
    </row>
    <row r="22" spans="1:10" x14ac:dyDescent="0.2">
      <c r="A22" s="11"/>
      <c r="B22" s="496" t="s">
        <v>33</v>
      </c>
      <c r="C22" s="496"/>
      <c r="D22" s="593" t="s">
        <v>218</v>
      </c>
      <c r="E22" s="594"/>
      <c r="F22" s="492" t="s">
        <v>34</v>
      </c>
      <c r="G22" s="595" t="s">
        <v>219</v>
      </c>
      <c r="H22" s="594"/>
      <c r="I22" s="11"/>
      <c r="J22" s="11"/>
    </row>
    <row r="23" spans="1:10" x14ac:dyDescent="0.2">
      <c r="A23" s="11"/>
      <c r="B23" s="496"/>
      <c r="C23" s="496"/>
      <c r="D23" s="496"/>
      <c r="E23" s="496"/>
      <c r="F23" s="496"/>
      <c r="G23" s="496"/>
      <c r="H23" s="496"/>
      <c r="I23" s="11"/>
      <c r="J23" s="11"/>
    </row>
    <row r="24" spans="1:10" x14ac:dyDescent="0.2">
      <c r="A24" s="11"/>
      <c r="B24" s="496" t="s">
        <v>35</v>
      </c>
      <c r="C24" s="496"/>
      <c r="D24" s="594" t="s">
        <v>441</v>
      </c>
      <c r="E24" s="594"/>
      <c r="F24" s="594"/>
      <c r="G24" s="594"/>
      <c r="H24" s="594"/>
      <c r="I24" s="11"/>
      <c r="J24" s="11"/>
    </row>
    <row r="25" spans="1:10" x14ac:dyDescent="0.2">
      <c r="A25" s="11"/>
      <c r="B25" s="11"/>
      <c r="C25" s="11"/>
      <c r="D25" s="11"/>
      <c r="E25" s="11"/>
      <c r="F25" s="11"/>
      <c r="G25" s="11"/>
      <c r="H25" s="11"/>
      <c r="I25" s="11"/>
      <c r="J25" s="11"/>
    </row>
    <row r="26" spans="1:10" x14ac:dyDescent="0.2">
      <c r="A26" s="11"/>
      <c r="B26" s="584" t="s">
        <v>36</v>
      </c>
      <c r="C26" s="584"/>
      <c r="D26" s="584"/>
      <c r="E26" s="584" t="s">
        <v>348</v>
      </c>
      <c r="F26" s="584"/>
      <c r="G26" s="584"/>
      <c r="H26" s="491"/>
      <c r="I26" s="496" t="s">
        <v>1</v>
      </c>
      <c r="J26" s="11"/>
    </row>
    <row r="27" spans="1:10" x14ac:dyDescent="0.2">
      <c r="A27" s="11"/>
      <c r="B27" s="503"/>
      <c r="C27" s="503"/>
      <c r="D27" s="503"/>
      <c r="E27" s="503"/>
      <c r="F27" s="503"/>
      <c r="G27" s="496"/>
      <c r="H27" s="492"/>
      <c r="I27" s="496"/>
      <c r="J27" s="11"/>
    </row>
    <row r="28" spans="1:10" x14ac:dyDescent="0.2">
      <c r="A28" s="11"/>
      <c r="B28" s="503" t="s">
        <v>37</v>
      </c>
      <c r="C28" s="503"/>
      <c r="D28" s="503"/>
      <c r="E28" s="503"/>
      <c r="F28" s="503"/>
      <c r="G28" s="496"/>
      <c r="H28" s="491"/>
      <c r="I28" s="496" t="s">
        <v>1</v>
      </c>
      <c r="J28" s="11"/>
    </row>
    <row r="29" spans="1:10" x14ac:dyDescent="0.2">
      <c r="A29" s="11"/>
      <c r="B29" s="503"/>
      <c r="C29" s="585" t="s">
        <v>38</v>
      </c>
      <c r="D29" s="585"/>
      <c r="E29" s="585"/>
      <c r="F29" s="585"/>
      <c r="G29" s="494"/>
      <c r="H29" s="492"/>
      <c r="I29" s="496"/>
      <c r="J29" s="11"/>
    </row>
    <row r="30" spans="1:10" x14ac:dyDescent="0.2">
      <c r="A30" s="11"/>
      <c r="B30" s="503"/>
      <c r="C30" s="586"/>
      <c r="D30" s="586"/>
      <c r="E30" s="586"/>
      <c r="F30" s="586"/>
      <c r="G30" s="494"/>
      <c r="H30" s="491"/>
      <c r="I30" s="496" t="s">
        <v>1</v>
      </c>
      <c r="J30" s="11"/>
    </row>
    <row r="31" spans="1:10" x14ac:dyDescent="0.2">
      <c r="A31" s="11"/>
      <c r="B31" s="503"/>
      <c r="C31" s="503"/>
      <c r="D31" s="503"/>
      <c r="E31" s="503"/>
      <c r="F31" s="503"/>
      <c r="G31" s="494"/>
      <c r="H31" s="493"/>
      <c r="I31" s="496"/>
      <c r="J31" s="11"/>
    </row>
    <row r="32" spans="1:10" x14ac:dyDescent="0.2">
      <c r="A32" s="11"/>
      <c r="B32" s="584" t="s">
        <v>39</v>
      </c>
      <c r="C32" s="584"/>
      <c r="D32" s="503"/>
      <c r="E32" s="503"/>
      <c r="F32" s="503"/>
      <c r="G32" s="494"/>
      <c r="H32" s="554">
        <f>H26-H28</f>
        <v>0</v>
      </c>
      <c r="I32" s="496" t="s">
        <v>1</v>
      </c>
      <c r="J32" s="11"/>
    </row>
    <row r="33" spans="1:10" x14ac:dyDescent="0.2">
      <c r="A33" s="11"/>
      <c r="B33" s="503"/>
      <c r="C33" s="585" t="s">
        <v>40</v>
      </c>
      <c r="D33" s="585"/>
      <c r="E33" s="585"/>
      <c r="F33" s="585"/>
      <c r="G33" s="494"/>
      <c r="H33" s="493"/>
      <c r="I33" s="496"/>
      <c r="J33" s="11"/>
    </row>
    <row r="34" spans="1:10" x14ac:dyDescent="0.2">
      <c r="A34" s="11"/>
      <c r="B34" s="503"/>
      <c r="C34" s="586"/>
      <c r="D34" s="586"/>
      <c r="E34" s="586"/>
      <c r="F34" s="586"/>
      <c r="G34" s="494"/>
      <c r="H34" s="491"/>
      <c r="I34" s="496" t="s">
        <v>1</v>
      </c>
      <c r="J34" s="11"/>
    </row>
    <row r="35" spans="1:10" x14ac:dyDescent="0.2">
      <c r="A35" s="11"/>
      <c r="B35" s="503"/>
      <c r="C35" s="584" t="s">
        <v>413</v>
      </c>
      <c r="D35" s="584"/>
      <c r="E35" s="584"/>
      <c r="F35" s="584"/>
      <c r="G35" s="584"/>
      <c r="H35" s="491"/>
      <c r="I35" s="496" t="s">
        <v>1</v>
      </c>
      <c r="J35" s="11"/>
    </row>
    <row r="36" spans="1:10" x14ac:dyDescent="0.2">
      <c r="A36" s="11"/>
      <c r="B36" s="503"/>
      <c r="C36" s="503"/>
      <c r="D36" s="503"/>
      <c r="E36" s="503"/>
      <c r="F36" s="503"/>
      <c r="G36" s="494"/>
      <c r="H36" s="494"/>
      <c r="I36" s="496"/>
      <c r="J36" s="11"/>
    </row>
    <row r="37" spans="1:10" x14ac:dyDescent="0.2">
      <c r="A37" s="11"/>
      <c r="B37" s="584" t="s">
        <v>51</v>
      </c>
      <c r="C37" s="584"/>
      <c r="D37" s="503"/>
      <c r="E37" s="503"/>
      <c r="F37" s="503"/>
      <c r="G37" s="494"/>
      <c r="H37" s="495">
        <f>H26-H30-H34-H35</f>
        <v>0</v>
      </c>
      <c r="I37" s="496" t="s">
        <v>1</v>
      </c>
      <c r="J37" s="11"/>
    </row>
    <row r="38" spans="1:10" x14ac:dyDescent="0.2">
      <c r="A38" s="11"/>
      <c r="B38" s="503"/>
      <c r="C38" s="503"/>
      <c r="D38" s="503"/>
      <c r="E38" s="503"/>
      <c r="F38" s="504"/>
      <c r="G38" s="496"/>
      <c r="H38" s="496"/>
      <c r="I38" s="496"/>
      <c r="J38" s="11"/>
    </row>
    <row r="39" spans="1:10" x14ac:dyDescent="0.2">
      <c r="A39" s="11"/>
      <c r="B39" s="503"/>
      <c r="C39" s="503"/>
      <c r="D39" s="503"/>
      <c r="E39" s="503"/>
      <c r="F39" s="504"/>
      <c r="G39" s="496" t="str">
        <f>IF(H27&lt;&gt;F39,"Flächenangaben überprüfen"," ")</f>
        <v xml:space="preserve"> </v>
      </c>
      <c r="H39" s="496"/>
      <c r="I39" s="496"/>
      <c r="J39" s="11"/>
    </row>
    <row r="40" spans="1:10" ht="14.25" x14ac:dyDescent="0.2">
      <c r="A40" s="11"/>
      <c r="B40" s="588" t="s">
        <v>512</v>
      </c>
      <c r="C40" s="588"/>
      <c r="D40" s="588"/>
      <c r="E40" s="588"/>
      <c r="F40" s="588"/>
      <c r="G40" s="588"/>
      <c r="H40" s="497">
        <f>SUM('Anlage - Gülle-Jaucheanfall (b)'!O4:O19)+'Anlage - Gülle-Jaucheanfall (b)'!O22+'Anlage - Gülle-Jaucheanfall (b)'!O25-'Anlage - Gülle-Jaucheanfall (b)'!O23-'Anlage - Gülle-Jaucheanfall (b)'!O24</f>
        <v>0</v>
      </c>
      <c r="I40" s="496" t="s">
        <v>41</v>
      </c>
      <c r="J40" s="11"/>
    </row>
    <row r="41" spans="1:10" x14ac:dyDescent="0.2">
      <c r="A41" s="11"/>
      <c r="B41" s="503"/>
      <c r="C41" s="503"/>
      <c r="D41" s="503"/>
      <c r="E41" s="503"/>
      <c r="F41" s="503"/>
      <c r="G41" s="496"/>
      <c r="H41" s="496"/>
      <c r="I41" s="496"/>
      <c r="J41" s="11"/>
    </row>
    <row r="42" spans="1:10" x14ac:dyDescent="0.2">
      <c r="A42" s="11"/>
      <c r="B42" s="588" t="s">
        <v>511</v>
      </c>
      <c r="C42" s="588"/>
      <c r="D42" s="588"/>
      <c r="E42" s="588"/>
      <c r="F42" s="588"/>
      <c r="G42" s="588"/>
      <c r="H42" s="498">
        <v>100</v>
      </c>
      <c r="I42" s="502" t="s">
        <v>212</v>
      </c>
      <c r="J42" s="11"/>
    </row>
    <row r="43" spans="1:10" x14ac:dyDescent="0.2">
      <c r="A43" s="11"/>
      <c r="B43" s="503"/>
      <c r="C43" s="503"/>
      <c r="D43" s="503"/>
      <c r="E43" s="503"/>
      <c r="F43" s="503"/>
      <c r="G43" s="496"/>
      <c r="H43" s="499"/>
      <c r="I43" s="496"/>
      <c r="J43" s="11"/>
    </row>
    <row r="44" spans="1:10" ht="16.899999999999999" customHeight="1" x14ac:dyDescent="0.2">
      <c r="A44" s="11"/>
      <c r="B44" s="503"/>
      <c r="C44" s="503"/>
      <c r="D44" s="503"/>
      <c r="E44" s="503"/>
      <c r="F44" s="503"/>
      <c r="G44" s="496"/>
      <c r="H44" s="499"/>
      <c r="I44" s="496"/>
      <c r="J44" s="11"/>
    </row>
    <row r="45" spans="1:10" ht="15.6" customHeight="1" x14ac:dyDescent="0.2">
      <c r="A45" s="11"/>
      <c r="B45" s="588" t="s">
        <v>465</v>
      </c>
      <c r="C45" s="588"/>
      <c r="D45" s="588"/>
      <c r="E45" s="588"/>
      <c r="F45" s="588"/>
      <c r="G45" s="588"/>
      <c r="H45" s="500" t="e">
        <f>Rechnung!G16</f>
        <v>#DIV/0!</v>
      </c>
      <c r="I45" s="502" t="s">
        <v>423</v>
      </c>
      <c r="J45" s="11"/>
    </row>
    <row r="46" spans="1:10" x14ac:dyDescent="0.2">
      <c r="A46" s="11"/>
      <c r="B46" s="587" t="s">
        <v>513</v>
      </c>
      <c r="C46" s="587"/>
      <c r="D46" s="587"/>
      <c r="E46" s="587"/>
      <c r="F46" s="587"/>
      <c r="G46" s="505"/>
      <c r="H46" s="490" t="e">
        <f>IF(H45&lt;171,"ja","nein")</f>
        <v>#DIV/0!</v>
      </c>
      <c r="I46" s="496"/>
      <c r="J46" s="11"/>
    </row>
    <row r="47" spans="1:10" x14ac:dyDescent="0.2">
      <c r="A47" s="11"/>
      <c r="B47" s="503"/>
      <c r="C47" s="503"/>
      <c r="D47" s="503"/>
      <c r="E47" s="503"/>
      <c r="F47" s="503"/>
      <c r="G47" s="496"/>
      <c r="H47" s="499"/>
      <c r="I47" s="496"/>
      <c r="J47" s="11"/>
    </row>
    <row r="48" spans="1:10" x14ac:dyDescent="0.2">
      <c r="A48" s="11"/>
      <c r="B48" s="503"/>
      <c r="C48" s="503"/>
      <c r="D48" s="503"/>
      <c r="E48" s="503"/>
      <c r="F48" s="503"/>
      <c r="G48" s="496"/>
      <c r="H48" s="499"/>
      <c r="I48" s="496"/>
      <c r="J48" s="11"/>
    </row>
    <row r="49" spans="1:10" ht="14.25" x14ac:dyDescent="0.2">
      <c r="A49" s="11"/>
      <c r="B49" s="583" t="s">
        <v>514</v>
      </c>
      <c r="C49" s="583"/>
      <c r="D49" s="583"/>
      <c r="E49" s="583"/>
      <c r="F49" s="583"/>
      <c r="G49" s="583"/>
      <c r="H49" s="495">
        <f>Rechnung!N35</f>
        <v>0</v>
      </c>
      <c r="I49" s="496" t="s">
        <v>41</v>
      </c>
      <c r="J49" s="11"/>
    </row>
    <row r="50" spans="1:10" x14ac:dyDescent="0.2">
      <c r="A50" s="11"/>
      <c r="B50" s="583" t="s">
        <v>505</v>
      </c>
      <c r="C50" s="583"/>
      <c r="D50" s="583"/>
      <c r="E50" s="583"/>
      <c r="F50" s="583"/>
      <c r="G50" s="583"/>
      <c r="H50" s="490" t="str">
        <f>IF(H49&lt;H40,"ja","nein")</f>
        <v>nein</v>
      </c>
      <c r="I50" s="496"/>
      <c r="J50" s="11"/>
    </row>
    <row r="51" spans="1:10" x14ac:dyDescent="0.2">
      <c r="A51" s="11"/>
      <c r="B51" s="503" t="s">
        <v>446</v>
      </c>
      <c r="C51" s="503"/>
      <c r="D51" s="503"/>
      <c r="E51" s="503"/>
      <c r="F51" s="503"/>
      <c r="G51" s="496"/>
      <c r="H51" s="499"/>
      <c r="I51" s="496"/>
      <c r="J51" s="11"/>
    </row>
    <row r="52" spans="1:10" x14ac:dyDescent="0.2">
      <c r="A52" s="11"/>
      <c r="B52" s="503" t="s">
        <v>447</v>
      </c>
      <c r="C52" s="503"/>
      <c r="D52" s="503"/>
      <c r="E52" s="503"/>
      <c r="F52" s="503"/>
      <c r="G52" s="496"/>
      <c r="H52" s="499"/>
      <c r="I52" s="496"/>
      <c r="J52" s="11"/>
    </row>
    <row r="53" spans="1:10" x14ac:dyDescent="0.2">
      <c r="A53" s="11"/>
      <c r="B53" s="551" t="s">
        <v>506</v>
      </c>
      <c r="C53" s="551"/>
      <c r="D53" s="551"/>
      <c r="E53" s="503"/>
      <c r="F53" s="503"/>
      <c r="G53" s="496"/>
      <c r="H53" s="499"/>
      <c r="I53" s="496"/>
      <c r="J53" s="11"/>
    </row>
    <row r="54" spans="1:10" x14ac:dyDescent="0.2">
      <c r="A54" s="11"/>
      <c r="B54" s="503"/>
      <c r="C54" s="503"/>
      <c r="D54" s="503"/>
      <c r="E54" s="503"/>
      <c r="F54" s="503"/>
      <c r="G54" s="496"/>
      <c r="H54" s="499"/>
      <c r="I54" s="496"/>
      <c r="J54" s="11"/>
    </row>
    <row r="55" spans="1:10" ht="14.25" x14ac:dyDescent="0.2">
      <c r="A55" s="11"/>
      <c r="B55" s="503" t="s">
        <v>515</v>
      </c>
      <c r="C55" s="496"/>
      <c r="D55" s="496"/>
      <c r="E55" s="496"/>
      <c r="F55" s="496"/>
      <c r="G55" s="496"/>
      <c r="H55" s="501">
        <f>Rechnung!M23/2</f>
        <v>0</v>
      </c>
      <c r="I55" s="496" t="s">
        <v>41</v>
      </c>
      <c r="J55" s="11"/>
    </row>
    <row r="56" spans="1:10" x14ac:dyDescent="0.2">
      <c r="A56" s="11"/>
      <c r="B56" s="513" t="s">
        <v>493</v>
      </c>
      <c r="C56" s="496"/>
      <c r="D56" s="496"/>
      <c r="E56" s="496"/>
      <c r="F56" s="496"/>
      <c r="G56" s="496"/>
      <c r="H56" s="11"/>
      <c r="I56" s="11"/>
      <c r="J56" s="11"/>
    </row>
    <row r="57" spans="1:10" x14ac:dyDescent="0.2">
      <c r="A57" s="11"/>
      <c r="B57" s="503"/>
      <c r="C57" s="496"/>
      <c r="D57" s="496"/>
      <c r="E57" s="496"/>
      <c r="F57" s="496"/>
      <c r="G57" s="496"/>
      <c r="H57" s="11"/>
      <c r="I57" s="11"/>
      <c r="J57" s="11"/>
    </row>
    <row r="58" spans="1:10" x14ac:dyDescent="0.2">
      <c r="A58" s="11"/>
      <c r="B58" s="11"/>
      <c r="C58" s="11"/>
      <c r="D58" s="11"/>
      <c r="E58" s="11"/>
      <c r="F58" s="11"/>
      <c r="G58" s="11"/>
      <c r="H58" s="11"/>
      <c r="I58" s="11"/>
      <c r="J58" s="11"/>
    </row>
  </sheetData>
  <sheetProtection algorithmName="SHA-512" hashValue="OMsZ4Psd6KLZwqs1lvIyhUfR1LHnJUYz5tp1axlW6p5c0hMp9rMRIZ7FHveK/DU5uRy5Rfk7aukjX5UqNv5Dcg==" saltValue="gjGja4b3oUAM+oALzf7yMA==" spinCount="100000" sheet="1" formatCells="0" formatColumns="0" formatRows="0" insertColumns="0" insertRows="0" insertHyperlinks="0" deleteColumns="0" deleteRows="0" sort="0" autoFilter="0" pivotTables="0"/>
  <customSheetViews>
    <customSheetView guid="{AC616ED4-7E19-479D-8B83-A78F84CC9BC3}">
      <selection activeCell="D12" sqref="D12:H12"/>
      <pageMargins left="0.78740157480314965" right="0.19685039370078741" top="0.19685039370078741" bottom="0.19685039370078741" header="0" footer="0"/>
      <pageSetup paperSize="9" orientation="portrait"/>
      <headerFooter alignWithMargins="0"/>
    </customSheetView>
  </customSheetViews>
  <mergeCells count="25">
    <mergeCell ref="B50:G50"/>
    <mergeCell ref="B3:F4"/>
    <mergeCell ref="G2:H2"/>
    <mergeCell ref="C35:G35"/>
    <mergeCell ref="D11:H11"/>
    <mergeCell ref="D13:H13"/>
    <mergeCell ref="D15:H15"/>
    <mergeCell ref="D17:H17"/>
    <mergeCell ref="E26:G26"/>
    <mergeCell ref="D22:E22"/>
    <mergeCell ref="G22:H22"/>
    <mergeCell ref="D24:H24"/>
    <mergeCell ref="C29:F30"/>
    <mergeCell ref="D19:H19"/>
    <mergeCell ref="D21:E21"/>
    <mergeCell ref="G21:H21"/>
    <mergeCell ref="B49:G49"/>
    <mergeCell ref="B32:C32"/>
    <mergeCell ref="B26:D26"/>
    <mergeCell ref="C33:F34"/>
    <mergeCell ref="B37:C37"/>
    <mergeCell ref="B46:F46"/>
    <mergeCell ref="B45:G45"/>
    <mergeCell ref="B40:G40"/>
    <mergeCell ref="B42:G42"/>
  </mergeCells>
  <phoneticPr fontId="0" type="noConversion"/>
  <conditionalFormatting sqref="H50 H46">
    <cfRule type="containsText" dxfId="8" priority="6" operator="containsText" text="nein">
      <formula>NOT(ISERROR(SEARCH("nein",H46)))</formula>
    </cfRule>
  </conditionalFormatting>
  <hyperlinks>
    <hyperlink ref="G22" r:id="rId1"/>
  </hyperlinks>
  <pageMargins left="0.78740157480314965" right="0.19685039370078741" top="0.19685039370078741" bottom="0.19685039370078741" header="0" footer="0"/>
  <pageSetup paperSize="9" scale="98" orientation="portrait" r:id="rId2"/>
  <headerFooter alignWithMargins="0">
    <oddHeader>&amp;L&amp;12Landwirtschaftliche Fachbehörde</oddHeader>
    <oddFooter>&amp;L&amp;12Lnadwirtschaftliche Fachbehörde</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CCFF99"/>
    <pageSetUpPr fitToPage="1"/>
  </sheetPr>
  <dimension ref="A1:AD144"/>
  <sheetViews>
    <sheetView zoomScaleNormal="100" workbookViewId="0">
      <selection activeCell="B5" sqref="B5"/>
    </sheetView>
  </sheetViews>
  <sheetFormatPr baseColWidth="10" defaultColWidth="11.42578125" defaultRowHeight="14.25" customHeight="1" x14ac:dyDescent="0.2"/>
  <cols>
    <col min="1" max="1" width="2.28515625" style="211" customWidth="1"/>
    <col min="2" max="2" width="9.140625" style="23" customWidth="1"/>
    <col min="3" max="3" width="68.85546875" style="65" customWidth="1"/>
    <col min="4" max="4" width="1" style="219" customWidth="1"/>
    <col min="5" max="5" width="10.28515625" style="66" customWidth="1"/>
    <col min="6" max="6" width="8.42578125" style="66" customWidth="1"/>
    <col min="7" max="8" width="9.28515625" style="57" customWidth="1"/>
    <col min="9" max="10" width="14.85546875" style="57" customWidth="1"/>
    <col min="11" max="11" width="2.42578125" style="211" customWidth="1"/>
    <col min="12" max="13" width="4" style="219" bestFit="1" customWidth="1"/>
    <col min="14" max="15" width="5.85546875" style="211" customWidth="1"/>
    <col min="16" max="30" width="11.42578125" style="211"/>
    <col min="31" max="16384" width="11.42578125" style="23"/>
  </cols>
  <sheetData>
    <row r="1" spans="2:14" s="338" customFormat="1" ht="15.75" thickBot="1" x14ac:dyDescent="0.3">
      <c r="B1" s="598" t="s">
        <v>414</v>
      </c>
      <c r="C1" s="598"/>
      <c r="D1" s="599"/>
      <c r="E1" s="598"/>
      <c r="F1" s="598"/>
      <c r="G1" s="599"/>
      <c r="H1" s="599"/>
      <c r="J1" s="468">
        <f>Betriebsdaten!D11</f>
        <v>130123456789</v>
      </c>
      <c r="L1" s="393"/>
      <c r="M1" s="393"/>
    </row>
    <row r="2" spans="2:14" ht="19.899999999999999" customHeight="1" x14ac:dyDescent="0.2">
      <c r="B2" s="600" t="s">
        <v>65</v>
      </c>
      <c r="C2" s="601"/>
      <c r="D2" s="332"/>
      <c r="E2" s="58"/>
      <c r="F2" s="463"/>
      <c r="G2" s="602" t="s">
        <v>458</v>
      </c>
      <c r="H2" s="610"/>
      <c r="I2" s="602" t="s">
        <v>419</v>
      </c>
      <c r="J2" s="603"/>
    </row>
    <row r="3" spans="2:14" ht="12" customHeight="1" x14ac:dyDescent="0.2">
      <c r="B3" s="608"/>
      <c r="C3" s="609"/>
      <c r="D3" s="333"/>
      <c r="E3" s="59" t="s">
        <v>3</v>
      </c>
      <c r="F3" s="464" t="s">
        <v>328</v>
      </c>
      <c r="G3" s="604"/>
      <c r="H3" s="611"/>
      <c r="I3" s="604"/>
      <c r="J3" s="605"/>
    </row>
    <row r="4" spans="2:14" ht="20.45" customHeight="1" thickBot="1" x14ac:dyDescent="0.25">
      <c r="B4" s="606" t="s">
        <v>64</v>
      </c>
      <c r="C4" s="607"/>
      <c r="D4" s="333"/>
      <c r="E4" s="217"/>
      <c r="F4" s="465"/>
      <c r="G4" s="460" t="s">
        <v>459</v>
      </c>
      <c r="H4" s="461" t="s">
        <v>4</v>
      </c>
      <c r="I4" s="460" t="s">
        <v>421</v>
      </c>
      <c r="J4" s="459" t="s">
        <v>422</v>
      </c>
    </row>
    <row r="5" spans="2:14" ht="14.25" customHeight="1" x14ac:dyDescent="0.2">
      <c r="B5" s="195"/>
      <c r="C5" s="209"/>
      <c r="D5" s="219">
        <f>IF(C5="",1,VLOOKUP(C5,Stickstoffdaten!$B$6:$E$126,4,FALSE))</f>
        <v>1</v>
      </c>
      <c r="E5" s="433">
        <f>IF(C5="",0,VLOOKUP(C5,Stickstoffdaten!$B$6:$D$126,3,FALSE))</f>
        <v>0</v>
      </c>
      <c r="F5" s="215">
        <f>IF(C5="",0,VLOOKUP(C5,Stickstoffdaten!$B$6:$C$126,2,FALSE))</f>
        <v>0</v>
      </c>
      <c r="G5" s="466"/>
      <c r="H5" s="467"/>
      <c r="I5" s="469">
        <f t="shared" ref="I5:I29" si="0">IF(D5=100,ROUND(F5*G5*L5,1),0)</f>
        <v>0</v>
      </c>
      <c r="J5" s="470">
        <f t="shared" ref="J5:J29" si="1">IF(D5&gt;1,ROUND(F5*H5*M5,1),0)</f>
        <v>0</v>
      </c>
      <c r="L5" s="394" t="e">
        <f>VLOOKUP($C5,Stickstoffdaten!$B$6:$H$126,7,FALSE)</f>
        <v>#N/A</v>
      </c>
      <c r="M5" s="394" t="e">
        <f>VLOOKUP($C5,Stickstoffdaten!$B$6:$I$126,8,FALSE)</f>
        <v>#N/A</v>
      </c>
    </row>
    <row r="6" spans="2:14" ht="14.25" customHeight="1" x14ac:dyDescent="0.2">
      <c r="B6" s="196"/>
      <c r="C6" s="210"/>
      <c r="D6" s="219">
        <f>IF(C6="",1,VLOOKUP(C6,Stickstoffdaten!$B$6:$E$126,4,FALSE))</f>
        <v>1</v>
      </c>
      <c r="E6" s="434">
        <f>IF(C6="",0,VLOOKUP(C6,Stickstoffdaten!$B$6:$D$126,3,FALSE))</f>
        <v>0</v>
      </c>
      <c r="F6" s="121">
        <f>IF(C6="",0,VLOOKUP(C6,Stickstoffdaten!$B$6:$C$126,2,FALSE))</f>
        <v>0</v>
      </c>
      <c r="G6" s="134"/>
      <c r="H6" s="329"/>
      <c r="I6" s="335">
        <f t="shared" si="0"/>
        <v>0</v>
      </c>
      <c r="J6" s="330">
        <f t="shared" si="1"/>
        <v>0</v>
      </c>
      <c r="L6" s="394" t="e">
        <f>VLOOKUP($C6,Stickstoffdaten!$B$6:$H$126,7,FALSE)</f>
        <v>#N/A</v>
      </c>
      <c r="M6" s="394" t="e">
        <f>VLOOKUP($C6,Stickstoffdaten!$B$6:$I$126,8,FALSE)</f>
        <v>#N/A</v>
      </c>
      <c r="N6" s="395"/>
    </row>
    <row r="7" spans="2:14" ht="14.25" customHeight="1" x14ac:dyDescent="0.2">
      <c r="B7" s="196"/>
      <c r="C7" s="210"/>
      <c r="D7" s="219">
        <f>IF(C7="",1,VLOOKUP(C7,Stickstoffdaten!$B$6:$E$126,4,FALSE))</f>
        <v>1</v>
      </c>
      <c r="E7" s="434">
        <f>IF(C7="",0,VLOOKUP(C7,Stickstoffdaten!$B$6:$D$126,3,FALSE))</f>
        <v>0</v>
      </c>
      <c r="F7" s="121">
        <f>IF(C7="",0,VLOOKUP(C7,Stickstoffdaten!$B$6:$C$126,2,FALSE))</f>
        <v>0</v>
      </c>
      <c r="G7" s="134"/>
      <c r="H7" s="329"/>
      <c r="I7" s="335">
        <f t="shared" si="0"/>
        <v>0</v>
      </c>
      <c r="J7" s="330">
        <f t="shared" si="1"/>
        <v>0</v>
      </c>
      <c r="L7" s="394" t="e">
        <f>VLOOKUP($C7,Stickstoffdaten!$B$6:$H$126,7,FALSE)</f>
        <v>#N/A</v>
      </c>
      <c r="M7" s="394" t="e">
        <f>VLOOKUP($C7,Stickstoffdaten!$B$6:$I$126,8,FALSE)</f>
        <v>#N/A</v>
      </c>
      <c r="N7" s="395"/>
    </row>
    <row r="8" spans="2:14" ht="14.25" customHeight="1" x14ac:dyDescent="0.2">
      <c r="B8" s="196"/>
      <c r="C8" s="210"/>
      <c r="D8" s="219">
        <f>IF(C8="",1,VLOOKUP(C8,Stickstoffdaten!$B$6:$E$126,4,FALSE))</f>
        <v>1</v>
      </c>
      <c r="E8" s="434">
        <f>IF(C8="",0,VLOOKUP(C8,Stickstoffdaten!$B$6:$D$126,3,FALSE))</f>
        <v>0</v>
      </c>
      <c r="F8" s="121">
        <f>IF(C8="",0,VLOOKUP(C8,Stickstoffdaten!$B$6:$C$126,2,FALSE))</f>
        <v>0</v>
      </c>
      <c r="G8" s="134"/>
      <c r="H8" s="329"/>
      <c r="I8" s="335">
        <f t="shared" si="0"/>
        <v>0</v>
      </c>
      <c r="J8" s="330">
        <f t="shared" si="1"/>
        <v>0</v>
      </c>
      <c r="L8" s="394" t="e">
        <f>VLOOKUP($C8,Stickstoffdaten!$B$6:$H$126,7,FALSE)</f>
        <v>#N/A</v>
      </c>
      <c r="M8" s="394" t="e">
        <f>VLOOKUP($C8,Stickstoffdaten!$B$6:$I$126,8,FALSE)</f>
        <v>#N/A</v>
      </c>
    </row>
    <row r="9" spans="2:14" ht="14.25" customHeight="1" x14ac:dyDescent="0.2">
      <c r="B9" s="196"/>
      <c r="C9" s="210"/>
      <c r="D9" s="219">
        <f>IF(C9="",1,VLOOKUP(C9,Stickstoffdaten!$B$6:$E$126,4,FALSE))</f>
        <v>1</v>
      </c>
      <c r="E9" s="434">
        <f>IF(C9="",0,VLOOKUP(C9,Stickstoffdaten!$B$6:$D$126,3,FALSE))</f>
        <v>0</v>
      </c>
      <c r="F9" s="121">
        <f>IF(C9="",0,VLOOKUP(C9,Stickstoffdaten!$B$6:$C$126,2,FALSE))</f>
        <v>0</v>
      </c>
      <c r="G9" s="134"/>
      <c r="H9" s="329"/>
      <c r="I9" s="335">
        <f t="shared" si="0"/>
        <v>0</v>
      </c>
      <c r="J9" s="330">
        <f t="shared" si="1"/>
        <v>0</v>
      </c>
      <c r="L9" s="394" t="e">
        <f>VLOOKUP($C9,Stickstoffdaten!$B$6:$H$126,7,FALSE)</f>
        <v>#N/A</v>
      </c>
      <c r="M9" s="394" t="e">
        <f>VLOOKUP($C9,Stickstoffdaten!$B$6:$I$126,8,FALSE)</f>
        <v>#N/A</v>
      </c>
    </row>
    <row r="10" spans="2:14" ht="14.25" customHeight="1" x14ac:dyDescent="0.2">
      <c r="B10" s="196"/>
      <c r="C10" s="210"/>
      <c r="D10" s="219">
        <f>IF(C10="",1,VLOOKUP(C10,Stickstoffdaten!$B$6:$E$126,4,FALSE))</f>
        <v>1</v>
      </c>
      <c r="E10" s="434">
        <f>IF(C10="",0,VLOOKUP(C10,Stickstoffdaten!$B$6:$D$126,3,FALSE))</f>
        <v>0</v>
      </c>
      <c r="F10" s="121">
        <f>IF(C10="",0,VLOOKUP(C10,Stickstoffdaten!$B$6:$C$126,2,FALSE))</f>
        <v>0</v>
      </c>
      <c r="G10" s="134"/>
      <c r="H10" s="329"/>
      <c r="I10" s="335">
        <f t="shared" si="0"/>
        <v>0</v>
      </c>
      <c r="J10" s="330">
        <f t="shared" si="1"/>
        <v>0</v>
      </c>
      <c r="L10" s="394" t="e">
        <f>VLOOKUP($C10,Stickstoffdaten!$B$6:$H$126,7,FALSE)</f>
        <v>#N/A</v>
      </c>
      <c r="M10" s="394" t="e">
        <f>VLOOKUP($C10,Stickstoffdaten!$B$6:$I$126,8,FALSE)</f>
        <v>#N/A</v>
      </c>
    </row>
    <row r="11" spans="2:14" ht="14.25" customHeight="1" x14ac:dyDescent="0.2">
      <c r="B11" s="196"/>
      <c r="C11" s="210"/>
      <c r="D11" s="219">
        <f>IF(C11="",1,VLOOKUP(C11,Stickstoffdaten!$B$6:$E$126,4,FALSE))</f>
        <v>1</v>
      </c>
      <c r="E11" s="434">
        <f>IF(C11="",0,VLOOKUP(C11,Stickstoffdaten!$B$6:$D$126,3,FALSE))</f>
        <v>0</v>
      </c>
      <c r="F11" s="121">
        <f>IF(C11="",0,VLOOKUP(C11,Stickstoffdaten!$B$6:$C$126,2,FALSE))</f>
        <v>0</v>
      </c>
      <c r="G11" s="134"/>
      <c r="H11" s="329"/>
      <c r="I11" s="335">
        <f t="shared" si="0"/>
        <v>0</v>
      </c>
      <c r="J11" s="330">
        <f t="shared" si="1"/>
        <v>0</v>
      </c>
      <c r="L11" s="394" t="e">
        <f>VLOOKUP($C11,Stickstoffdaten!$B$6:$H$126,7,FALSE)</f>
        <v>#N/A</v>
      </c>
      <c r="M11" s="394" t="e">
        <f>VLOOKUP($C11,Stickstoffdaten!$B$6:$I$126,8,FALSE)</f>
        <v>#N/A</v>
      </c>
    </row>
    <row r="12" spans="2:14" ht="14.25" customHeight="1" x14ac:dyDescent="0.2">
      <c r="B12" s="196"/>
      <c r="C12" s="210"/>
      <c r="D12" s="219">
        <f>IF(C12="",1,VLOOKUP(C12,Stickstoffdaten!$B$6:$E$126,4,FALSE))</f>
        <v>1</v>
      </c>
      <c r="E12" s="434">
        <f>IF(C12="",0,VLOOKUP(C12,Stickstoffdaten!$B$6:$D$126,3,FALSE))</f>
        <v>0</v>
      </c>
      <c r="F12" s="121">
        <f>IF(C12="",0,VLOOKUP(C12,Stickstoffdaten!$B$6:$C$126,2,FALSE))</f>
        <v>0</v>
      </c>
      <c r="G12" s="134"/>
      <c r="H12" s="329"/>
      <c r="I12" s="335">
        <f t="shared" si="0"/>
        <v>0</v>
      </c>
      <c r="J12" s="330">
        <f t="shared" si="1"/>
        <v>0</v>
      </c>
      <c r="L12" s="394" t="e">
        <f>VLOOKUP($C12,Stickstoffdaten!$B$6:$H$126,7,FALSE)</f>
        <v>#N/A</v>
      </c>
      <c r="M12" s="394" t="e">
        <f>VLOOKUP($C12,Stickstoffdaten!$B$6:$I$126,8,FALSE)</f>
        <v>#N/A</v>
      </c>
    </row>
    <row r="13" spans="2:14" ht="14.25" customHeight="1" x14ac:dyDescent="0.2">
      <c r="B13" s="196"/>
      <c r="C13" s="210"/>
      <c r="D13" s="219">
        <f>IF(C13="",1,VLOOKUP(C13,Stickstoffdaten!$B$6:$E$126,4,FALSE))</f>
        <v>1</v>
      </c>
      <c r="E13" s="434">
        <f>IF(C13="",0,VLOOKUP(C13,Stickstoffdaten!$B$6:$D$126,3,FALSE))</f>
        <v>0</v>
      </c>
      <c r="F13" s="121">
        <f>IF(C13="",0,VLOOKUP(C13,Stickstoffdaten!$B$6:$C$126,2,FALSE))</f>
        <v>0</v>
      </c>
      <c r="G13" s="134"/>
      <c r="H13" s="329"/>
      <c r="I13" s="335">
        <f t="shared" si="0"/>
        <v>0</v>
      </c>
      <c r="J13" s="330">
        <f t="shared" si="1"/>
        <v>0</v>
      </c>
      <c r="L13" s="394" t="e">
        <f>VLOOKUP($C13,Stickstoffdaten!$B$6:$H$126,7,FALSE)</f>
        <v>#N/A</v>
      </c>
      <c r="M13" s="394" t="e">
        <f>VLOOKUP($C13,Stickstoffdaten!$B$6:$I$126,8,FALSE)</f>
        <v>#N/A</v>
      </c>
    </row>
    <row r="14" spans="2:14" ht="14.25" customHeight="1" x14ac:dyDescent="0.2">
      <c r="B14" s="196"/>
      <c r="C14" s="210"/>
      <c r="D14" s="219">
        <f>IF(C14="",1,VLOOKUP(C14,Stickstoffdaten!$B$6:$E$126,4,FALSE))</f>
        <v>1</v>
      </c>
      <c r="E14" s="434">
        <f>IF(C14="",0,VLOOKUP(C14,Stickstoffdaten!$B$6:$D$126,3,FALSE))</f>
        <v>0</v>
      </c>
      <c r="F14" s="121">
        <f>IF(C14="",0,VLOOKUP(C14,Stickstoffdaten!$B$6:$C$126,2,FALSE))</f>
        <v>0</v>
      </c>
      <c r="G14" s="134"/>
      <c r="H14" s="329"/>
      <c r="I14" s="335">
        <f t="shared" si="0"/>
        <v>0</v>
      </c>
      <c r="J14" s="330">
        <f t="shared" si="1"/>
        <v>0</v>
      </c>
      <c r="L14" s="394" t="e">
        <f>VLOOKUP($C14,Stickstoffdaten!$B$6:$H$126,7,FALSE)</f>
        <v>#N/A</v>
      </c>
      <c r="M14" s="394" t="e">
        <f>VLOOKUP($C14,Stickstoffdaten!$B$6:$I$126,8,FALSE)</f>
        <v>#N/A</v>
      </c>
    </row>
    <row r="15" spans="2:14" ht="14.25" customHeight="1" x14ac:dyDescent="0.2">
      <c r="B15" s="196"/>
      <c r="C15" s="210"/>
      <c r="D15" s="219">
        <f>IF(C15="",1,VLOOKUP(C15,Stickstoffdaten!$B$6:$E$126,4,FALSE))</f>
        <v>1</v>
      </c>
      <c r="E15" s="434">
        <f>IF(C15="",0,VLOOKUP(C15,Stickstoffdaten!$B$6:$D$126,3,FALSE))</f>
        <v>0</v>
      </c>
      <c r="F15" s="121">
        <f>IF(C15="",0,VLOOKUP(C15,Stickstoffdaten!$B$6:$C$126,2,FALSE))</f>
        <v>0</v>
      </c>
      <c r="G15" s="134"/>
      <c r="H15" s="329"/>
      <c r="I15" s="335">
        <f t="shared" si="0"/>
        <v>0</v>
      </c>
      <c r="J15" s="330">
        <f t="shared" si="1"/>
        <v>0</v>
      </c>
      <c r="L15" s="394" t="e">
        <f>VLOOKUP($C15,Stickstoffdaten!$B$6:$H$126,7,FALSE)</f>
        <v>#N/A</v>
      </c>
      <c r="M15" s="394" t="e">
        <f>VLOOKUP($C15,Stickstoffdaten!$B$6:$I$126,8,FALSE)</f>
        <v>#N/A</v>
      </c>
    </row>
    <row r="16" spans="2:14" ht="14.25" customHeight="1" x14ac:dyDescent="0.2">
      <c r="B16" s="196"/>
      <c r="C16" s="210"/>
      <c r="D16" s="219">
        <f>IF(C16="",1,VLOOKUP(C16,Stickstoffdaten!$B$6:$E$126,4,FALSE))</f>
        <v>1</v>
      </c>
      <c r="E16" s="434">
        <f>IF(C16="",0,VLOOKUP(C16,Stickstoffdaten!$B$6:$D$126,3,FALSE))</f>
        <v>0</v>
      </c>
      <c r="F16" s="121">
        <f>IF(C16="",0,VLOOKUP(C16,Stickstoffdaten!$B$6:$C$126,2,FALSE))</f>
        <v>0</v>
      </c>
      <c r="G16" s="134"/>
      <c r="H16" s="329"/>
      <c r="I16" s="335">
        <f t="shared" si="0"/>
        <v>0</v>
      </c>
      <c r="J16" s="330">
        <f t="shared" si="1"/>
        <v>0</v>
      </c>
      <c r="L16" s="394" t="e">
        <f>VLOOKUP($C16,Stickstoffdaten!$B$6:$H$126,7,FALSE)</f>
        <v>#N/A</v>
      </c>
      <c r="M16" s="394" t="e">
        <f>VLOOKUP($C16,Stickstoffdaten!$B$6:$I$126,8,FALSE)</f>
        <v>#N/A</v>
      </c>
    </row>
    <row r="17" spans="2:13" ht="14.25" customHeight="1" x14ac:dyDescent="0.2">
      <c r="B17" s="196"/>
      <c r="C17" s="210"/>
      <c r="D17" s="219">
        <f>IF(C17="",1,VLOOKUP(C17,Stickstoffdaten!$B$6:$E$126,4,FALSE))</f>
        <v>1</v>
      </c>
      <c r="E17" s="434">
        <f>IF(C17="",0,VLOOKUP(C17,Stickstoffdaten!$B$6:$D$126,3,FALSE))</f>
        <v>0</v>
      </c>
      <c r="F17" s="121">
        <f>IF(C17="",0,VLOOKUP(C17,Stickstoffdaten!$B$6:$C$126,2,FALSE))</f>
        <v>0</v>
      </c>
      <c r="G17" s="134"/>
      <c r="H17" s="329"/>
      <c r="I17" s="335">
        <f t="shared" si="0"/>
        <v>0</v>
      </c>
      <c r="J17" s="330">
        <f t="shared" si="1"/>
        <v>0</v>
      </c>
      <c r="L17" s="394" t="e">
        <f>VLOOKUP($C17,Stickstoffdaten!$B$6:$H$126,7,FALSE)</f>
        <v>#N/A</v>
      </c>
      <c r="M17" s="394" t="e">
        <f>VLOOKUP($C17,Stickstoffdaten!$B$6:$I$126,8,FALSE)</f>
        <v>#N/A</v>
      </c>
    </row>
    <row r="18" spans="2:13" ht="14.25" customHeight="1" x14ac:dyDescent="0.2">
      <c r="B18" s="196"/>
      <c r="C18" s="210"/>
      <c r="D18" s="219">
        <f>IF(C18="",1,VLOOKUP(C18,Stickstoffdaten!$B$6:$E$126,4,FALSE))</f>
        <v>1</v>
      </c>
      <c r="E18" s="434">
        <f>IF(C18="",0,VLOOKUP(C18,Stickstoffdaten!$B$6:$D$126,3,FALSE))</f>
        <v>0</v>
      </c>
      <c r="F18" s="121">
        <f>IF(C18="",0,VLOOKUP(C18,Stickstoffdaten!$B$6:$C$126,2,FALSE))</f>
        <v>0</v>
      </c>
      <c r="G18" s="134"/>
      <c r="H18" s="329"/>
      <c r="I18" s="335">
        <f t="shared" si="0"/>
        <v>0</v>
      </c>
      <c r="J18" s="330">
        <f t="shared" si="1"/>
        <v>0</v>
      </c>
      <c r="L18" s="394" t="e">
        <f>VLOOKUP($C18,Stickstoffdaten!$B$6:$H$126,7,FALSE)</f>
        <v>#N/A</v>
      </c>
      <c r="M18" s="394" t="e">
        <f>VLOOKUP($C18,Stickstoffdaten!$B$6:$I$126,8,FALSE)</f>
        <v>#N/A</v>
      </c>
    </row>
    <row r="19" spans="2:13" ht="14.25" customHeight="1" x14ac:dyDescent="0.2">
      <c r="B19" s="196"/>
      <c r="C19" s="210"/>
      <c r="D19" s="219">
        <f>IF(C19="",1,VLOOKUP(C19,Stickstoffdaten!$B$6:$E$126,4,FALSE))</f>
        <v>1</v>
      </c>
      <c r="E19" s="434">
        <f>IF(C19="",0,VLOOKUP(C19,Stickstoffdaten!$B$6:$D$126,3,FALSE))</f>
        <v>0</v>
      </c>
      <c r="F19" s="121">
        <f>IF(C19="",0,VLOOKUP(C19,Stickstoffdaten!$B$6:$C$126,2,FALSE))</f>
        <v>0</v>
      </c>
      <c r="G19" s="134"/>
      <c r="H19" s="329"/>
      <c r="I19" s="335">
        <f t="shared" si="0"/>
        <v>0</v>
      </c>
      <c r="J19" s="330">
        <f t="shared" si="1"/>
        <v>0</v>
      </c>
      <c r="L19" s="394" t="e">
        <f>VLOOKUP($C19,Stickstoffdaten!$B$6:$H$126,7,FALSE)</f>
        <v>#N/A</v>
      </c>
      <c r="M19" s="394" t="e">
        <f>VLOOKUP($C19,Stickstoffdaten!$B$6:$I$126,8,FALSE)</f>
        <v>#N/A</v>
      </c>
    </row>
    <row r="20" spans="2:13" ht="14.25" customHeight="1" x14ac:dyDescent="0.2">
      <c r="B20" s="196"/>
      <c r="C20" s="218"/>
      <c r="D20" s="219">
        <f>IF(C20="",1,VLOOKUP(C20,Stickstoffdaten!$B$6:$E$126,4,FALSE))</f>
        <v>1</v>
      </c>
      <c r="E20" s="434">
        <f>IF(C20="",0,VLOOKUP(C20,Stickstoffdaten!$B$6:$D$126,3,FALSE))</f>
        <v>0</v>
      </c>
      <c r="F20" s="121">
        <f>IF(C20="",0,VLOOKUP(C20,Stickstoffdaten!$B$6:$C$126,2,FALSE))</f>
        <v>0</v>
      </c>
      <c r="G20" s="134"/>
      <c r="H20" s="329"/>
      <c r="I20" s="335">
        <f t="shared" si="0"/>
        <v>0</v>
      </c>
      <c r="J20" s="330">
        <f t="shared" si="1"/>
        <v>0</v>
      </c>
      <c r="L20" s="394" t="e">
        <f>VLOOKUP($C20,Stickstoffdaten!$B$6:$H$126,7,FALSE)</f>
        <v>#N/A</v>
      </c>
      <c r="M20" s="394" t="e">
        <f>VLOOKUP($C20,Stickstoffdaten!$B$6:$I$126,8,FALSE)</f>
        <v>#N/A</v>
      </c>
    </row>
    <row r="21" spans="2:13" ht="14.25" customHeight="1" x14ac:dyDescent="0.2">
      <c r="B21" s="196"/>
      <c r="C21" s="218"/>
      <c r="D21" s="219">
        <f>IF(C21="",1,VLOOKUP(C21,Stickstoffdaten!$B$6:$E$126,4,FALSE))</f>
        <v>1</v>
      </c>
      <c r="E21" s="434">
        <f>IF(C21="",0,VLOOKUP(C21,Stickstoffdaten!$B$6:$D$126,3,FALSE))</f>
        <v>0</v>
      </c>
      <c r="F21" s="121">
        <f>IF(C21="",0,VLOOKUP(C21,Stickstoffdaten!$B$6:$C$126,2,FALSE))</f>
        <v>0</v>
      </c>
      <c r="G21" s="134"/>
      <c r="H21" s="329"/>
      <c r="I21" s="335">
        <f t="shared" si="0"/>
        <v>0</v>
      </c>
      <c r="J21" s="330">
        <f t="shared" si="1"/>
        <v>0</v>
      </c>
      <c r="L21" s="394" t="e">
        <f>VLOOKUP($C21,Stickstoffdaten!$B$6:$H$126,7,FALSE)</f>
        <v>#N/A</v>
      </c>
      <c r="M21" s="394" t="e">
        <f>VLOOKUP($C21,Stickstoffdaten!$B$6:$I$126,8,FALSE)</f>
        <v>#N/A</v>
      </c>
    </row>
    <row r="22" spans="2:13" ht="14.25" customHeight="1" x14ac:dyDescent="0.2">
      <c r="B22" s="196"/>
      <c r="C22" s="218"/>
      <c r="D22" s="219">
        <f>IF(C22="",1,VLOOKUP(C22,Stickstoffdaten!$B$6:$E$126,4,FALSE))</f>
        <v>1</v>
      </c>
      <c r="E22" s="434">
        <f>IF(C22="",0,VLOOKUP(C22,Stickstoffdaten!$B$6:$D$126,3,FALSE))</f>
        <v>0</v>
      </c>
      <c r="F22" s="121">
        <f>IF(C22="",0,VLOOKUP(C22,Stickstoffdaten!$B$6:$C$126,2,FALSE))</f>
        <v>0</v>
      </c>
      <c r="G22" s="134"/>
      <c r="H22" s="329"/>
      <c r="I22" s="335">
        <f t="shared" si="0"/>
        <v>0</v>
      </c>
      <c r="J22" s="330">
        <f t="shared" si="1"/>
        <v>0</v>
      </c>
      <c r="L22" s="394" t="e">
        <f>VLOOKUP($C22,Stickstoffdaten!$B$6:$H$126,7,FALSE)</f>
        <v>#N/A</v>
      </c>
      <c r="M22" s="394" t="e">
        <f>VLOOKUP($C22,Stickstoffdaten!$B$6:$I$126,8,FALSE)</f>
        <v>#N/A</v>
      </c>
    </row>
    <row r="23" spans="2:13" ht="14.25" customHeight="1" x14ac:dyDescent="0.2">
      <c r="B23" s="196"/>
      <c r="C23" s="218"/>
      <c r="D23" s="219">
        <f>IF(C23="",1,VLOOKUP(C23,Stickstoffdaten!$B$6:$E$126,4,FALSE))</f>
        <v>1</v>
      </c>
      <c r="E23" s="434">
        <f>IF(C23="",0,VLOOKUP(C23,Stickstoffdaten!$B$6:$D$126,3,FALSE))</f>
        <v>0</v>
      </c>
      <c r="F23" s="121">
        <f>IF(C23="",0,VLOOKUP(C23,Stickstoffdaten!$B$6:$C$126,2,FALSE))</f>
        <v>0</v>
      </c>
      <c r="G23" s="134"/>
      <c r="H23" s="329"/>
      <c r="I23" s="335">
        <f t="shared" si="0"/>
        <v>0</v>
      </c>
      <c r="J23" s="330">
        <f t="shared" si="1"/>
        <v>0</v>
      </c>
      <c r="L23" s="394" t="e">
        <f>VLOOKUP($C23,Stickstoffdaten!$B$6:$H$126,7,FALSE)</f>
        <v>#N/A</v>
      </c>
      <c r="M23" s="394" t="e">
        <f>VLOOKUP($C23,Stickstoffdaten!$B$6:$I$126,8,FALSE)</f>
        <v>#N/A</v>
      </c>
    </row>
    <row r="24" spans="2:13" ht="14.25" customHeight="1" x14ac:dyDescent="0.2">
      <c r="B24" s="196"/>
      <c r="C24" s="218"/>
      <c r="D24" s="219">
        <f>IF(C24="",1,VLOOKUP(C24,Stickstoffdaten!$B$6:$E$126,4,FALSE))</f>
        <v>1</v>
      </c>
      <c r="E24" s="434">
        <f>IF(C24="",0,VLOOKUP(C24,Stickstoffdaten!$B$6:$D$126,3,FALSE))</f>
        <v>0</v>
      </c>
      <c r="F24" s="121">
        <f>IF(C24="",0,VLOOKUP(C24,Stickstoffdaten!$B$6:$C$126,2,FALSE))</f>
        <v>0</v>
      </c>
      <c r="G24" s="134"/>
      <c r="H24" s="329"/>
      <c r="I24" s="335">
        <f t="shared" si="0"/>
        <v>0</v>
      </c>
      <c r="J24" s="330">
        <f t="shared" si="1"/>
        <v>0</v>
      </c>
      <c r="L24" s="394" t="e">
        <f>VLOOKUP($C24,Stickstoffdaten!$B$6:$H$126,7,FALSE)</f>
        <v>#N/A</v>
      </c>
      <c r="M24" s="394" t="e">
        <f>VLOOKUP($C24,Stickstoffdaten!$B$6:$I$126,8,FALSE)</f>
        <v>#N/A</v>
      </c>
    </row>
    <row r="25" spans="2:13" ht="14.25" customHeight="1" x14ac:dyDescent="0.2">
      <c r="B25" s="196"/>
      <c r="C25" s="218"/>
      <c r="D25" s="219">
        <f>IF(C25="",1,VLOOKUP(C25,Stickstoffdaten!$B$6:$E$126,4,FALSE))</f>
        <v>1</v>
      </c>
      <c r="E25" s="434">
        <f>IF(C25="",0,VLOOKUP(C25,Stickstoffdaten!$B$6:$D$126,3,FALSE))</f>
        <v>0</v>
      </c>
      <c r="F25" s="121">
        <f>IF(C25="",0,VLOOKUP(C25,Stickstoffdaten!$B$6:$C$126,2,FALSE))</f>
        <v>0</v>
      </c>
      <c r="G25" s="134"/>
      <c r="H25" s="329"/>
      <c r="I25" s="335">
        <f t="shared" si="0"/>
        <v>0</v>
      </c>
      <c r="J25" s="330">
        <f t="shared" si="1"/>
        <v>0</v>
      </c>
      <c r="L25" s="394" t="e">
        <f>VLOOKUP($C25,Stickstoffdaten!$B$6:$H$126,7,FALSE)</f>
        <v>#N/A</v>
      </c>
      <c r="M25" s="394" t="e">
        <f>VLOOKUP($C25,Stickstoffdaten!$B$6:$I$126,8,FALSE)</f>
        <v>#N/A</v>
      </c>
    </row>
    <row r="26" spans="2:13" ht="14.25" customHeight="1" x14ac:dyDescent="0.2">
      <c r="B26" s="196"/>
      <c r="C26" s="218"/>
      <c r="D26" s="219">
        <f>IF(C26="",1,VLOOKUP(C26,Stickstoffdaten!$B$6:$E$126,4,FALSE))</f>
        <v>1</v>
      </c>
      <c r="E26" s="434">
        <f>IF(C26="",0,VLOOKUP(C26,Stickstoffdaten!$B$6:$D$126,3,FALSE))</f>
        <v>0</v>
      </c>
      <c r="F26" s="121">
        <f>IF(C26="",0,VLOOKUP(C26,Stickstoffdaten!$B$6:$C$126,2,FALSE))</f>
        <v>0</v>
      </c>
      <c r="G26" s="134"/>
      <c r="H26" s="329"/>
      <c r="I26" s="335">
        <f t="shared" si="0"/>
        <v>0</v>
      </c>
      <c r="J26" s="330">
        <f t="shared" si="1"/>
        <v>0</v>
      </c>
      <c r="L26" s="394" t="e">
        <f>VLOOKUP($C26,Stickstoffdaten!$B$6:$H$126,7,FALSE)</f>
        <v>#N/A</v>
      </c>
      <c r="M26" s="394" t="e">
        <f>VLOOKUP($C26,Stickstoffdaten!$B$6:$I$126,8,FALSE)</f>
        <v>#N/A</v>
      </c>
    </row>
    <row r="27" spans="2:13" ht="14.25" customHeight="1" thickBot="1" x14ac:dyDescent="0.25">
      <c r="B27" s="196"/>
      <c r="C27" s="218"/>
      <c r="D27" s="219">
        <f>IF(C27="",1,VLOOKUP(C27,Stickstoffdaten!$B$6:$E$126,4,FALSE))</f>
        <v>1</v>
      </c>
      <c r="E27" s="435">
        <f>IF(C27="",0,VLOOKUP(C27,Stickstoffdaten!$B$6:$D$126,3,FALSE))</f>
        <v>0</v>
      </c>
      <c r="F27" s="432">
        <f>IF(C27="",0,VLOOKUP(C27,Stickstoffdaten!$B$6:$C$126,2,FALSE))</f>
        <v>0</v>
      </c>
      <c r="G27" s="135"/>
      <c r="H27" s="328"/>
      <c r="I27" s="336">
        <f t="shared" si="0"/>
        <v>0</v>
      </c>
      <c r="J27" s="331">
        <f t="shared" si="1"/>
        <v>0</v>
      </c>
      <c r="L27" s="394" t="e">
        <f>VLOOKUP($C27,Stickstoffdaten!$B$6:$H$126,7,FALSE)</f>
        <v>#N/A</v>
      </c>
      <c r="M27" s="394" t="e">
        <f>VLOOKUP($C27,Stickstoffdaten!$B$6:$I$126,8,FALSE)</f>
        <v>#N/A</v>
      </c>
    </row>
    <row r="28" spans="2:13" ht="14.25" customHeight="1" thickBot="1" x14ac:dyDescent="0.25">
      <c r="B28" s="596" t="s">
        <v>327</v>
      </c>
      <c r="C28" s="597"/>
      <c r="E28" s="61"/>
      <c r="F28" s="127"/>
      <c r="G28" s="128"/>
      <c r="H28" s="132"/>
      <c r="I28" s="128"/>
      <c r="J28" s="128"/>
      <c r="L28" s="394"/>
      <c r="M28" s="394"/>
    </row>
    <row r="29" spans="2:13" ht="14.25" customHeight="1" x14ac:dyDescent="0.2">
      <c r="B29" s="423"/>
      <c r="C29" s="421"/>
      <c r="D29" s="333">
        <f>IF(B29="",1,VLOOKUP(B29,Stickstoffdaten!$B$127:$E$130,4,FALSE))</f>
        <v>1</v>
      </c>
      <c r="E29" s="62" t="s">
        <v>326</v>
      </c>
      <c r="F29" s="342"/>
      <c r="G29" s="231"/>
      <c r="H29" s="133"/>
      <c r="I29" s="428">
        <f t="shared" si="0"/>
        <v>0</v>
      </c>
      <c r="J29" s="123">
        <f t="shared" si="1"/>
        <v>0</v>
      </c>
      <c r="L29" s="394" t="e">
        <f>VLOOKUP($B29,Stickstoffdaten!$B$127:$H$130,7,FALSE)</f>
        <v>#N/A</v>
      </c>
      <c r="M29" s="394" t="e">
        <f>VLOOKUP($B29,Stickstoffdaten!$B$127:$I$130,8,FALSE)</f>
        <v>#N/A</v>
      </c>
    </row>
    <row r="30" spans="2:13" ht="14.25" customHeight="1" x14ac:dyDescent="0.2">
      <c r="B30" s="424"/>
      <c r="C30" s="422"/>
      <c r="D30" s="333">
        <f>IF(B30="",1,VLOOKUP(B30,Stickstoffdaten!$B$127:$E$130,4,FALSE))</f>
        <v>1</v>
      </c>
      <c r="E30" s="63" t="s">
        <v>326</v>
      </c>
      <c r="F30" s="137"/>
      <c r="G30" s="113"/>
      <c r="H30" s="138"/>
      <c r="I30" s="430">
        <f t="shared" ref="I30:I33" si="2">IF(D30=100,ROUND(F30*G30*L30,1),0)</f>
        <v>0</v>
      </c>
      <c r="J30" s="102">
        <f t="shared" ref="J30:J33" si="3">IF(D30&gt;1,ROUND(F30*H30*M30,1),0)</f>
        <v>0</v>
      </c>
      <c r="L30" s="394" t="e">
        <f>VLOOKUP($B30,Stickstoffdaten!$B$127:$H$130,7,FALSE)</f>
        <v>#N/A</v>
      </c>
      <c r="M30" s="394" t="e">
        <f>VLOOKUP($B30,Stickstoffdaten!$B$127:$I$130,8,FALSE)</f>
        <v>#N/A</v>
      </c>
    </row>
    <row r="31" spans="2:13" ht="14.25" customHeight="1" x14ac:dyDescent="0.2">
      <c r="B31" s="424"/>
      <c r="C31" s="415"/>
      <c r="D31" s="333">
        <f>IF(B31="",1,VLOOKUP(B31,Stickstoffdaten!$B$127:$E$130,4,FALSE))</f>
        <v>1</v>
      </c>
      <c r="E31" s="63" t="s">
        <v>326</v>
      </c>
      <c r="F31" s="419"/>
      <c r="G31" s="107"/>
      <c r="H31" s="420"/>
      <c r="I31" s="430">
        <f t="shared" si="2"/>
        <v>0</v>
      </c>
      <c r="J31" s="102">
        <f t="shared" si="3"/>
        <v>0</v>
      </c>
      <c r="L31" s="394" t="e">
        <f>VLOOKUP($B31,Stickstoffdaten!$B$127:$H$130,7,FALSE)</f>
        <v>#N/A</v>
      </c>
      <c r="M31" s="394" t="e">
        <f>VLOOKUP($B31,Stickstoffdaten!$B$127:$I$130,8,FALSE)</f>
        <v>#N/A</v>
      </c>
    </row>
    <row r="32" spans="2:13" ht="14.25" customHeight="1" x14ac:dyDescent="0.2">
      <c r="B32" s="424"/>
      <c r="C32" s="415"/>
      <c r="D32" s="333">
        <f>IF(B32="",1,VLOOKUP(B32,Stickstoffdaten!$B$127:$E$130,4,FALSE))</f>
        <v>1</v>
      </c>
      <c r="E32" s="63" t="s">
        <v>326</v>
      </c>
      <c r="F32" s="416"/>
      <c r="G32" s="417"/>
      <c r="H32" s="418"/>
      <c r="I32" s="430">
        <f t="shared" si="2"/>
        <v>0</v>
      </c>
      <c r="J32" s="102">
        <f t="shared" si="3"/>
        <v>0</v>
      </c>
      <c r="L32" s="394" t="e">
        <f>VLOOKUP($B32,Stickstoffdaten!$B$127:$H$130,7,FALSE)</f>
        <v>#N/A</v>
      </c>
      <c r="M32" s="394" t="e">
        <f>VLOOKUP($B32,Stickstoffdaten!$B$127:$I$130,8,FALSE)</f>
        <v>#N/A</v>
      </c>
    </row>
    <row r="33" spans="2:13" ht="14.25" customHeight="1" thickBot="1" x14ac:dyDescent="0.25">
      <c r="B33" s="426"/>
      <c r="C33" s="425"/>
      <c r="D33" s="333">
        <f>IF(B33="",1,VLOOKUP(B33,Stickstoffdaten!$B$127:$E$130,4,FALSE))</f>
        <v>1</v>
      </c>
      <c r="E33" s="60" t="s">
        <v>326</v>
      </c>
      <c r="F33" s="343"/>
      <c r="G33" s="135"/>
      <c r="H33" s="136"/>
      <c r="I33" s="429">
        <f t="shared" si="2"/>
        <v>0</v>
      </c>
      <c r="J33" s="427">
        <f t="shared" si="3"/>
        <v>0</v>
      </c>
      <c r="L33" s="394" t="e">
        <f>VLOOKUP($B33,Stickstoffdaten!$B$127:$H$130,7,FALSE)</f>
        <v>#N/A</v>
      </c>
      <c r="M33" s="394" t="e">
        <f>VLOOKUP($B33,Stickstoffdaten!$B$127:$I$130,8,FALSE)</f>
        <v>#N/A</v>
      </c>
    </row>
    <row r="34" spans="2:13" s="211" customFormat="1" ht="14.25" customHeight="1" thickBot="1" x14ac:dyDescent="0.25">
      <c r="B34" s="341"/>
      <c r="C34" s="341"/>
      <c r="D34" s="219"/>
      <c r="E34" s="344" t="s">
        <v>424</v>
      </c>
      <c r="F34" s="340"/>
      <c r="G34" s="212"/>
      <c r="H34" s="213"/>
      <c r="I34" s="612" t="e">
        <f>SUM(I5:J33)/Betriebsdaten!H37</f>
        <v>#DIV/0!</v>
      </c>
      <c r="J34" s="613"/>
      <c r="L34" s="219"/>
      <c r="M34" s="219"/>
    </row>
    <row r="35" spans="2:13" s="211" customFormat="1" ht="4.5" customHeight="1" x14ac:dyDescent="0.2">
      <c r="B35" s="341"/>
      <c r="C35" s="341"/>
      <c r="D35" s="219"/>
      <c r="E35" s="344"/>
      <c r="F35" s="340"/>
      <c r="G35" s="212"/>
      <c r="H35" s="213"/>
      <c r="I35" s="345"/>
      <c r="J35" s="345"/>
      <c r="L35" s="219"/>
      <c r="M35" s="219"/>
    </row>
    <row r="36" spans="2:13" ht="15.75" customHeight="1" thickBot="1" x14ac:dyDescent="0.25">
      <c r="B36" s="620" t="s">
        <v>420</v>
      </c>
      <c r="C36" s="621"/>
      <c r="E36" s="339"/>
      <c r="F36" s="437" t="s">
        <v>439</v>
      </c>
      <c r="G36" s="438" t="s">
        <v>440</v>
      </c>
      <c r="H36" s="436"/>
      <c r="I36" s="214"/>
      <c r="J36" s="345" t="s">
        <v>425</v>
      </c>
    </row>
    <row r="37" spans="2:13" ht="14.25" customHeight="1" x14ac:dyDescent="0.2">
      <c r="B37" s="618"/>
      <c r="C37" s="619"/>
      <c r="E37" s="62" t="s">
        <v>466</v>
      </c>
      <c r="F37" s="442"/>
      <c r="G37" s="279"/>
      <c r="H37" s="129"/>
      <c r="I37" s="283"/>
      <c r="J37" s="334">
        <f>ROUND(G37*F37,1)</f>
        <v>0</v>
      </c>
    </row>
    <row r="38" spans="2:13" ht="14.25" customHeight="1" x14ac:dyDescent="0.2">
      <c r="B38" s="614"/>
      <c r="C38" s="615"/>
      <c r="E38" s="64" t="s">
        <v>466</v>
      </c>
      <c r="F38" s="139"/>
      <c r="G38" s="280"/>
      <c r="H38" s="130"/>
      <c r="I38" s="282"/>
      <c r="J38" s="335">
        <f>ROUND(G38*F38,1)</f>
        <v>0</v>
      </c>
    </row>
    <row r="39" spans="2:13" ht="14.25" customHeight="1" x14ac:dyDescent="0.2">
      <c r="B39" s="614"/>
      <c r="C39" s="615"/>
      <c r="E39" s="64" t="s">
        <v>466</v>
      </c>
      <c r="F39" s="139"/>
      <c r="G39" s="280"/>
      <c r="H39" s="130"/>
      <c r="I39" s="282"/>
      <c r="J39" s="335">
        <f t="shared" ref="J39:J41" si="4">ROUND(G39*F39,1)</f>
        <v>0</v>
      </c>
    </row>
    <row r="40" spans="2:13" ht="14.25" customHeight="1" x14ac:dyDescent="0.2">
      <c r="B40" s="614"/>
      <c r="C40" s="615"/>
      <c r="D40" s="332"/>
      <c r="E40" s="64" t="s">
        <v>466</v>
      </c>
      <c r="F40" s="139"/>
      <c r="G40" s="280"/>
      <c r="H40" s="130"/>
      <c r="I40" s="282"/>
      <c r="J40" s="335">
        <f t="shared" si="4"/>
        <v>0</v>
      </c>
    </row>
    <row r="41" spans="2:13" ht="14.25" customHeight="1" x14ac:dyDescent="0.2">
      <c r="B41" s="614"/>
      <c r="C41" s="615"/>
      <c r="E41" s="64" t="s">
        <v>466</v>
      </c>
      <c r="F41" s="139"/>
      <c r="G41" s="280"/>
      <c r="H41" s="130"/>
      <c r="I41" s="282"/>
      <c r="J41" s="335">
        <f t="shared" si="4"/>
        <v>0</v>
      </c>
    </row>
    <row r="42" spans="2:13" ht="14.25" customHeight="1" thickBot="1" x14ac:dyDescent="0.25">
      <c r="B42" s="616"/>
      <c r="C42" s="617"/>
      <c r="D42" s="332"/>
      <c r="E42" s="443" t="s">
        <v>466</v>
      </c>
      <c r="F42" s="120"/>
      <c r="G42" s="281"/>
      <c r="H42" s="131"/>
      <c r="I42" s="284"/>
      <c r="J42" s="336">
        <f>ROUND(G42*F42,1)</f>
        <v>0</v>
      </c>
    </row>
    <row r="43" spans="2:13" ht="14.25" customHeight="1" x14ac:dyDescent="0.2">
      <c r="B43" s="553" t="s">
        <v>494</v>
      </c>
      <c r="C43" s="337"/>
      <c r="E43" s="216"/>
      <c r="F43" s="216"/>
      <c r="G43" s="338"/>
      <c r="H43" s="338"/>
      <c r="I43" s="338"/>
      <c r="J43" s="338"/>
    </row>
    <row r="44" spans="2:13" ht="14.25" customHeight="1" x14ac:dyDescent="0.2">
      <c r="B44" s="553" t="s">
        <v>516</v>
      </c>
      <c r="C44" s="337"/>
      <c r="E44" s="216"/>
      <c r="F44" s="216"/>
      <c r="G44" s="338"/>
      <c r="H44" s="338"/>
      <c r="I44" s="338"/>
      <c r="J44" s="338"/>
    </row>
    <row r="45" spans="2:13" s="211" customFormat="1" ht="14.25" customHeight="1" x14ac:dyDescent="0.2">
      <c r="B45" s="553" t="s">
        <v>517</v>
      </c>
      <c r="C45" s="337"/>
      <c r="D45" s="219"/>
      <c r="E45" s="216"/>
      <c r="F45" s="216"/>
      <c r="G45" s="338"/>
      <c r="H45" s="338"/>
      <c r="I45" s="338"/>
      <c r="J45" s="338"/>
      <c r="L45" s="219"/>
      <c r="M45" s="219"/>
    </row>
    <row r="46" spans="2:13" s="211" customFormat="1" ht="14.25" customHeight="1" x14ac:dyDescent="0.2">
      <c r="C46" s="337"/>
      <c r="D46" s="219"/>
      <c r="E46" s="216"/>
      <c r="F46" s="216"/>
      <c r="G46" s="338"/>
      <c r="H46" s="338"/>
      <c r="I46" s="338"/>
      <c r="J46" s="338"/>
      <c r="L46" s="219"/>
      <c r="M46" s="219"/>
    </row>
    <row r="47" spans="2:13" s="211" customFormat="1" ht="14.25" customHeight="1" x14ac:dyDescent="0.2">
      <c r="C47" s="337"/>
      <c r="D47" s="219"/>
      <c r="E47" s="216"/>
      <c r="F47" s="216"/>
      <c r="G47" s="338"/>
      <c r="H47" s="338"/>
      <c r="I47" s="338"/>
      <c r="J47" s="338"/>
      <c r="L47" s="219"/>
      <c r="M47" s="219"/>
    </row>
    <row r="48" spans="2:13" s="211" customFormat="1" ht="14.25" customHeight="1" x14ac:dyDescent="0.2">
      <c r="C48" s="337"/>
      <c r="D48" s="219"/>
      <c r="E48" s="216"/>
      <c r="F48" s="216"/>
      <c r="G48" s="338"/>
      <c r="H48" s="338"/>
      <c r="I48" s="338"/>
      <c r="J48" s="338"/>
      <c r="L48" s="219"/>
      <c r="M48" s="219"/>
    </row>
    <row r="49" spans="3:13" s="211" customFormat="1" ht="14.25" customHeight="1" x14ac:dyDescent="0.2">
      <c r="C49" s="337"/>
      <c r="D49" s="219"/>
      <c r="E49" s="216"/>
      <c r="F49" s="216"/>
      <c r="G49" s="338"/>
      <c r="H49" s="338"/>
      <c r="I49" s="338"/>
      <c r="J49" s="338"/>
      <c r="L49" s="219"/>
      <c r="M49" s="219"/>
    </row>
    <row r="50" spans="3:13" s="211" customFormat="1" ht="14.25" customHeight="1" x14ac:dyDescent="0.2">
      <c r="C50" s="337"/>
      <c r="D50" s="219"/>
      <c r="E50" s="216"/>
      <c r="F50" s="216"/>
      <c r="G50" s="338"/>
      <c r="H50" s="338"/>
      <c r="I50" s="338"/>
      <c r="J50" s="338"/>
      <c r="L50" s="219"/>
      <c r="M50" s="219"/>
    </row>
    <row r="51" spans="3:13" s="211" customFormat="1" ht="14.25" customHeight="1" x14ac:dyDescent="0.2">
      <c r="C51" s="337"/>
      <c r="D51" s="219"/>
      <c r="E51" s="216"/>
      <c r="F51" s="216"/>
      <c r="G51" s="338"/>
      <c r="H51" s="338"/>
      <c r="I51" s="338"/>
      <c r="J51" s="338"/>
      <c r="L51" s="219"/>
      <c r="M51" s="219"/>
    </row>
    <row r="52" spans="3:13" s="211" customFormat="1" ht="14.25" customHeight="1" x14ac:dyDescent="0.2">
      <c r="C52" s="337"/>
      <c r="D52" s="219"/>
      <c r="E52" s="216"/>
      <c r="F52" s="216"/>
      <c r="G52" s="338"/>
      <c r="H52" s="338"/>
      <c r="I52" s="338"/>
      <c r="J52" s="338"/>
      <c r="L52" s="219"/>
      <c r="M52" s="219"/>
    </row>
    <row r="53" spans="3:13" s="211" customFormat="1" ht="14.25" customHeight="1" x14ac:dyDescent="0.2">
      <c r="C53" s="337"/>
      <c r="D53" s="219"/>
      <c r="E53" s="216"/>
      <c r="F53" s="216"/>
      <c r="G53" s="338"/>
      <c r="H53" s="338"/>
      <c r="I53" s="338"/>
      <c r="J53" s="338"/>
      <c r="L53" s="219"/>
      <c r="M53" s="219"/>
    </row>
    <row r="54" spans="3:13" s="211" customFormat="1" ht="14.25" customHeight="1" x14ac:dyDescent="0.2">
      <c r="C54" s="337"/>
      <c r="D54" s="219"/>
      <c r="E54" s="216"/>
      <c r="F54" s="216"/>
      <c r="G54" s="338"/>
      <c r="H54" s="338"/>
      <c r="I54" s="338"/>
      <c r="J54" s="338"/>
      <c r="L54" s="219"/>
      <c r="M54" s="219"/>
    </row>
    <row r="55" spans="3:13" s="211" customFormat="1" ht="14.25" customHeight="1" x14ac:dyDescent="0.2">
      <c r="C55" s="337"/>
      <c r="D55" s="219"/>
      <c r="E55" s="216"/>
      <c r="F55" s="216"/>
      <c r="G55" s="338"/>
      <c r="H55" s="338"/>
      <c r="I55" s="338"/>
      <c r="J55" s="338"/>
      <c r="L55" s="219"/>
      <c r="M55" s="219"/>
    </row>
    <row r="56" spans="3:13" s="211" customFormat="1" ht="14.25" customHeight="1" x14ac:dyDescent="0.2">
      <c r="C56" s="337"/>
      <c r="D56" s="219"/>
      <c r="E56" s="216"/>
      <c r="F56" s="216"/>
      <c r="G56" s="338"/>
      <c r="H56" s="338"/>
      <c r="I56" s="338"/>
      <c r="J56" s="338"/>
      <c r="L56" s="219"/>
      <c r="M56" s="219"/>
    </row>
    <row r="57" spans="3:13" s="211" customFormat="1" ht="14.25" customHeight="1" x14ac:dyDescent="0.2">
      <c r="C57" s="337"/>
      <c r="D57" s="219"/>
      <c r="E57" s="216"/>
      <c r="F57" s="216"/>
      <c r="G57" s="338"/>
      <c r="H57" s="338"/>
      <c r="I57" s="338"/>
      <c r="J57" s="338"/>
      <c r="L57" s="219"/>
      <c r="M57" s="219"/>
    </row>
    <row r="58" spans="3:13" s="211" customFormat="1" ht="14.25" customHeight="1" x14ac:dyDescent="0.2">
      <c r="C58" s="337"/>
      <c r="D58" s="219"/>
      <c r="E58" s="216"/>
      <c r="F58" s="216"/>
      <c r="G58" s="338"/>
      <c r="H58" s="338"/>
      <c r="I58" s="338"/>
      <c r="J58" s="338"/>
      <c r="L58" s="219"/>
      <c r="M58" s="219"/>
    </row>
    <row r="59" spans="3:13" s="211" customFormat="1" ht="14.25" customHeight="1" x14ac:dyDescent="0.2">
      <c r="C59" s="337"/>
      <c r="D59" s="219"/>
      <c r="E59" s="216"/>
      <c r="F59" s="216"/>
      <c r="G59" s="338"/>
      <c r="H59" s="338"/>
      <c r="I59" s="338"/>
      <c r="J59" s="338"/>
      <c r="L59" s="219"/>
      <c r="M59" s="219"/>
    </row>
    <row r="60" spans="3:13" s="211" customFormat="1" ht="14.25" customHeight="1" x14ac:dyDescent="0.2">
      <c r="C60" s="337"/>
      <c r="D60" s="219"/>
      <c r="E60" s="216"/>
      <c r="F60" s="216"/>
      <c r="G60" s="338"/>
      <c r="H60" s="338"/>
      <c r="I60" s="338"/>
      <c r="J60" s="338"/>
      <c r="L60" s="219"/>
      <c r="M60" s="219"/>
    </row>
    <row r="61" spans="3:13" s="211" customFormat="1" ht="14.25" customHeight="1" x14ac:dyDescent="0.2">
      <c r="C61" s="337"/>
      <c r="D61" s="219"/>
      <c r="E61" s="216"/>
      <c r="F61" s="216"/>
      <c r="G61" s="338"/>
      <c r="H61" s="338"/>
      <c r="I61" s="338"/>
      <c r="J61" s="338"/>
      <c r="L61" s="219"/>
      <c r="M61" s="219"/>
    </row>
    <row r="62" spans="3:13" s="211" customFormat="1" ht="14.25" customHeight="1" x14ac:dyDescent="0.2">
      <c r="C62" s="337"/>
      <c r="D62" s="219"/>
      <c r="E62" s="216"/>
      <c r="F62" s="216"/>
      <c r="G62" s="338"/>
      <c r="H62" s="338"/>
      <c r="I62" s="338"/>
      <c r="J62" s="338"/>
      <c r="L62" s="219"/>
      <c r="M62" s="219"/>
    </row>
    <row r="63" spans="3:13" s="211" customFormat="1" ht="14.25" customHeight="1" x14ac:dyDescent="0.2">
      <c r="C63" s="337"/>
      <c r="D63" s="219"/>
      <c r="E63" s="216"/>
      <c r="F63" s="216"/>
      <c r="G63" s="338"/>
      <c r="H63" s="338"/>
      <c r="I63" s="338"/>
      <c r="J63" s="338"/>
      <c r="L63" s="219"/>
      <c r="M63" s="219"/>
    </row>
    <row r="64" spans="3:13" s="211" customFormat="1" ht="14.25" customHeight="1" x14ac:dyDescent="0.2">
      <c r="C64" s="337"/>
      <c r="D64" s="219"/>
      <c r="E64" s="216"/>
      <c r="F64" s="216"/>
      <c r="G64" s="338"/>
      <c r="H64" s="338"/>
      <c r="I64" s="338"/>
      <c r="J64" s="338"/>
      <c r="L64" s="219"/>
      <c r="M64" s="219"/>
    </row>
    <row r="65" spans="3:13" s="211" customFormat="1" ht="14.25" customHeight="1" x14ac:dyDescent="0.2">
      <c r="C65" s="337"/>
      <c r="D65" s="219"/>
      <c r="E65" s="216"/>
      <c r="F65" s="216"/>
      <c r="G65" s="338"/>
      <c r="H65" s="338"/>
      <c r="I65" s="338"/>
      <c r="J65" s="338"/>
      <c r="L65" s="219"/>
      <c r="M65" s="219"/>
    </row>
    <row r="66" spans="3:13" s="211" customFormat="1" ht="14.25" customHeight="1" x14ac:dyDescent="0.2">
      <c r="C66" s="337"/>
      <c r="D66" s="219"/>
      <c r="E66" s="216"/>
      <c r="F66" s="216"/>
      <c r="G66" s="338"/>
      <c r="H66" s="338"/>
      <c r="I66" s="338"/>
      <c r="J66" s="338"/>
      <c r="L66" s="219"/>
      <c r="M66" s="219"/>
    </row>
    <row r="67" spans="3:13" s="211" customFormat="1" ht="14.25" customHeight="1" x14ac:dyDescent="0.2">
      <c r="C67" s="337"/>
      <c r="D67" s="219"/>
      <c r="E67" s="216"/>
      <c r="F67" s="216"/>
      <c r="G67" s="338"/>
      <c r="H67" s="338"/>
      <c r="I67" s="338"/>
      <c r="J67" s="338"/>
      <c r="L67" s="219"/>
      <c r="M67" s="219"/>
    </row>
    <row r="68" spans="3:13" s="211" customFormat="1" ht="14.25" customHeight="1" x14ac:dyDescent="0.2">
      <c r="C68" s="337"/>
      <c r="D68" s="219"/>
      <c r="E68" s="216"/>
      <c r="F68" s="216"/>
      <c r="G68" s="338"/>
      <c r="H68" s="338"/>
      <c r="I68" s="338"/>
      <c r="J68" s="338"/>
      <c r="L68" s="219"/>
      <c r="M68" s="219"/>
    </row>
    <row r="69" spans="3:13" s="211" customFormat="1" ht="14.25" customHeight="1" x14ac:dyDescent="0.2">
      <c r="C69" s="337"/>
      <c r="D69" s="219"/>
      <c r="E69" s="216"/>
      <c r="F69" s="216"/>
      <c r="G69" s="338"/>
      <c r="H69" s="338"/>
      <c r="I69" s="338"/>
      <c r="J69" s="338"/>
      <c r="L69" s="219"/>
      <c r="M69" s="219"/>
    </row>
    <row r="70" spans="3:13" s="211" customFormat="1" ht="14.25" customHeight="1" x14ac:dyDescent="0.2">
      <c r="C70" s="337"/>
      <c r="D70" s="219"/>
      <c r="E70" s="216"/>
      <c r="F70" s="216"/>
      <c r="G70" s="338"/>
      <c r="H70" s="338"/>
      <c r="I70" s="338"/>
      <c r="J70" s="338"/>
      <c r="L70" s="219"/>
      <c r="M70" s="219"/>
    </row>
    <row r="71" spans="3:13" s="211" customFormat="1" ht="14.25" customHeight="1" x14ac:dyDescent="0.2">
      <c r="C71" s="337"/>
      <c r="D71" s="219"/>
      <c r="E71" s="216"/>
      <c r="F71" s="216"/>
      <c r="G71" s="338"/>
      <c r="H71" s="338"/>
      <c r="I71" s="338"/>
      <c r="J71" s="338"/>
      <c r="L71" s="219"/>
      <c r="M71" s="219"/>
    </row>
    <row r="72" spans="3:13" s="211" customFormat="1" ht="14.25" customHeight="1" x14ac:dyDescent="0.2">
      <c r="C72" s="337"/>
      <c r="D72" s="219"/>
      <c r="E72" s="216"/>
      <c r="F72" s="216"/>
      <c r="G72" s="338"/>
      <c r="H72" s="338"/>
      <c r="I72" s="338"/>
      <c r="J72" s="338"/>
      <c r="L72" s="219"/>
      <c r="M72" s="219"/>
    </row>
    <row r="73" spans="3:13" s="211" customFormat="1" ht="14.25" customHeight="1" x14ac:dyDescent="0.2">
      <c r="C73" s="337"/>
      <c r="D73" s="219"/>
      <c r="E73" s="216"/>
      <c r="F73" s="216"/>
      <c r="G73" s="338"/>
      <c r="H73" s="338"/>
      <c r="I73" s="338"/>
      <c r="J73" s="338"/>
      <c r="L73" s="219"/>
      <c r="M73" s="219"/>
    </row>
    <row r="74" spans="3:13" s="211" customFormat="1" ht="14.25" customHeight="1" x14ac:dyDescent="0.2">
      <c r="C74" s="337"/>
      <c r="D74" s="219"/>
      <c r="E74" s="216"/>
      <c r="F74" s="216"/>
      <c r="G74" s="338"/>
      <c r="H74" s="338"/>
      <c r="I74" s="338"/>
      <c r="J74" s="338"/>
      <c r="L74" s="219"/>
      <c r="M74" s="219"/>
    </row>
    <row r="75" spans="3:13" s="211" customFormat="1" ht="14.25" customHeight="1" x14ac:dyDescent="0.2">
      <c r="C75" s="337"/>
      <c r="D75" s="219"/>
      <c r="E75" s="216"/>
      <c r="F75" s="216"/>
      <c r="G75" s="338"/>
      <c r="H75" s="338"/>
      <c r="I75" s="338"/>
      <c r="J75" s="338"/>
      <c r="L75" s="219"/>
      <c r="M75" s="219"/>
    </row>
    <row r="76" spans="3:13" s="211" customFormat="1" ht="14.25" customHeight="1" x14ac:dyDescent="0.2">
      <c r="C76" s="337"/>
      <c r="D76" s="219"/>
      <c r="E76" s="216"/>
      <c r="F76" s="216"/>
      <c r="G76" s="338"/>
      <c r="H76" s="338"/>
      <c r="I76" s="338"/>
      <c r="J76" s="338"/>
      <c r="L76" s="219"/>
      <c r="M76" s="219"/>
    </row>
    <row r="77" spans="3:13" s="211" customFormat="1" ht="14.25" customHeight="1" x14ac:dyDescent="0.2">
      <c r="C77" s="337"/>
      <c r="D77" s="219"/>
      <c r="E77" s="216"/>
      <c r="F77" s="216"/>
      <c r="G77" s="338"/>
      <c r="H77" s="338"/>
      <c r="I77" s="338"/>
      <c r="J77" s="338"/>
      <c r="L77" s="219"/>
      <c r="M77" s="219"/>
    </row>
    <row r="78" spans="3:13" s="211" customFormat="1" ht="14.25" customHeight="1" x14ac:dyDescent="0.2">
      <c r="C78" s="337"/>
      <c r="D78" s="219"/>
      <c r="E78" s="216"/>
      <c r="F78" s="216"/>
      <c r="G78" s="338"/>
      <c r="H78" s="338"/>
      <c r="I78" s="338"/>
      <c r="J78" s="338"/>
      <c r="L78" s="219"/>
      <c r="M78" s="219"/>
    </row>
    <row r="79" spans="3:13" s="211" customFormat="1" ht="14.25" customHeight="1" x14ac:dyDescent="0.2">
      <c r="C79" s="337"/>
      <c r="D79" s="219"/>
      <c r="E79" s="216"/>
      <c r="F79" s="216"/>
      <c r="G79" s="338"/>
      <c r="H79" s="338"/>
      <c r="I79" s="338"/>
      <c r="J79" s="338"/>
      <c r="L79" s="219"/>
      <c r="M79" s="219"/>
    </row>
    <row r="80" spans="3:13" s="211" customFormat="1" ht="14.25" customHeight="1" x14ac:dyDescent="0.2">
      <c r="C80" s="337"/>
      <c r="D80" s="219"/>
      <c r="E80" s="216"/>
      <c r="F80" s="216"/>
      <c r="G80" s="338"/>
      <c r="H80" s="338"/>
      <c r="I80" s="338"/>
      <c r="J80" s="338"/>
      <c r="L80" s="219"/>
      <c r="M80" s="219"/>
    </row>
    <row r="81" spans="3:13" s="211" customFormat="1" ht="14.25" customHeight="1" x14ac:dyDescent="0.2">
      <c r="C81" s="337"/>
      <c r="D81" s="219"/>
      <c r="E81" s="216"/>
      <c r="F81" s="216"/>
      <c r="G81" s="338"/>
      <c r="H81" s="338"/>
      <c r="I81" s="338"/>
      <c r="J81" s="338"/>
      <c r="L81" s="219"/>
      <c r="M81" s="219"/>
    </row>
    <row r="82" spans="3:13" s="211" customFormat="1" ht="14.25" customHeight="1" x14ac:dyDescent="0.2">
      <c r="C82" s="337"/>
      <c r="D82" s="219"/>
      <c r="E82" s="216"/>
      <c r="F82" s="216"/>
      <c r="G82" s="338"/>
      <c r="H82" s="338"/>
      <c r="I82" s="338"/>
      <c r="J82" s="338"/>
      <c r="L82" s="219"/>
      <c r="M82" s="219"/>
    </row>
    <row r="83" spans="3:13" s="211" customFormat="1" ht="14.25" customHeight="1" x14ac:dyDescent="0.2">
      <c r="C83" s="337"/>
      <c r="D83" s="219"/>
      <c r="E83" s="216"/>
      <c r="F83" s="216"/>
      <c r="G83" s="338"/>
      <c r="H83" s="338"/>
      <c r="I83" s="338"/>
      <c r="J83" s="338"/>
      <c r="L83" s="219"/>
      <c r="M83" s="219"/>
    </row>
    <row r="84" spans="3:13" s="211" customFormat="1" ht="14.25" customHeight="1" x14ac:dyDescent="0.2">
      <c r="C84" s="337"/>
      <c r="D84" s="219"/>
      <c r="E84" s="216"/>
      <c r="F84" s="216"/>
      <c r="G84" s="338"/>
      <c r="H84" s="338"/>
      <c r="I84" s="338"/>
      <c r="J84" s="338"/>
      <c r="L84" s="219"/>
      <c r="M84" s="219"/>
    </row>
    <row r="85" spans="3:13" s="211" customFormat="1" ht="14.25" customHeight="1" x14ac:dyDescent="0.2">
      <c r="C85" s="337"/>
      <c r="D85" s="219"/>
      <c r="E85" s="216"/>
      <c r="F85" s="216"/>
      <c r="G85" s="338"/>
      <c r="H85" s="338"/>
      <c r="I85" s="338"/>
      <c r="J85" s="338"/>
      <c r="L85" s="219"/>
      <c r="M85" s="219"/>
    </row>
    <row r="86" spans="3:13" s="211" customFormat="1" ht="14.25" customHeight="1" x14ac:dyDescent="0.2">
      <c r="C86" s="337"/>
      <c r="D86" s="219"/>
      <c r="E86" s="216"/>
      <c r="F86" s="216"/>
      <c r="G86" s="338"/>
      <c r="H86" s="338"/>
      <c r="I86" s="338"/>
      <c r="J86" s="338"/>
      <c r="L86" s="219"/>
      <c r="M86" s="219"/>
    </row>
    <row r="87" spans="3:13" s="211" customFormat="1" ht="14.25" customHeight="1" x14ac:dyDescent="0.2">
      <c r="C87" s="337"/>
      <c r="D87" s="219"/>
      <c r="E87" s="216"/>
      <c r="F87" s="216"/>
      <c r="G87" s="338"/>
      <c r="H87" s="338"/>
      <c r="I87" s="338"/>
      <c r="J87" s="338"/>
      <c r="L87" s="219"/>
      <c r="M87" s="219"/>
    </row>
    <row r="88" spans="3:13" s="211" customFormat="1" ht="14.25" customHeight="1" x14ac:dyDescent="0.2">
      <c r="C88" s="337"/>
      <c r="D88" s="219"/>
      <c r="E88" s="216"/>
      <c r="F88" s="216"/>
      <c r="G88" s="338"/>
      <c r="H88" s="338"/>
      <c r="I88" s="338"/>
      <c r="J88" s="338"/>
      <c r="L88" s="219"/>
      <c r="M88" s="219"/>
    </row>
    <row r="89" spans="3:13" s="211" customFormat="1" ht="14.25" customHeight="1" x14ac:dyDescent="0.2">
      <c r="C89" s="337"/>
      <c r="D89" s="219"/>
      <c r="E89" s="216"/>
      <c r="F89" s="216"/>
      <c r="G89" s="338"/>
      <c r="H89" s="338"/>
      <c r="I89" s="338"/>
      <c r="J89" s="338"/>
      <c r="L89" s="219"/>
      <c r="M89" s="219"/>
    </row>
    <row r="90" spans="3:13" s="211" customFormat="1" ht="14.25" customHeight="1" x14ac:dyDescent="0.2">
      <c r="C90" s="337"/>
      <c r="D90" s="219"/>
      <c r="E90" s="216"/>
      <c r="F90" s="216"/>
      <c r="G90" s="338"/>
      <c r="H90" s="338"/>
      <c r="I90" s="338"/>
      <c r="J90" s="338"/>
      <c r="L90" s="219"/>
      <c r="M90" s="219"/>
    </row>
    <row r="91" spans="3:13" s="211" customFormat="1" ht="14.25" customHeight="1" x14ac:dyDescent="0.2">
      <c r="C91" s="337"/>
      <c r="D91" s="219"/>
      <c r="E91" s="216"/>
      <c r="F91" s="216"/>
      <c r="G91" s="338"/>
      <c r="H91" s="338"/>
      <c r="I91" s="338"/>
      <c r="J91" s="338"/>
      <c r="L91" s="219"/>
      <c r="M91" s="219"/>
    </row>
    <row r="92" spans="3:13" s="211" customFormat="1" ht="14.25" customHeight="1" x14ac:dyDescent="0.2">
      <c r="C92" s="337"/>
      <c r="D92" s="219"/>
      <c r="E92" s="216"/>
      <c r="F92" s="216"/>
      <c r="G92" s="338"/>
      <c r="H92" s="338"/>
      <c r="I92" s="338"/>
      <c r="J92" s="338"/>
      <c r="L92" s="219"/>
      <c r="M92" s="219"/>
    </row>
    <row r="93" spans="3:13" s="211" customFormat="1" ht="14.25" customHeight="1" x14ac:dyDescent="0.2">
      <c r="C93" s="337"/>
      <c r="D93" s="219"/>
      <c r="E93" s="216"/>
      <c r="F93" s="216"/>
      <c r="G93" s="338"/>
      <c r="H93" s="338"/>
      <c r="I93" s="338"/>
      <c r="J93" s="338"/>
      <c r="L93" s="219"/>
      <c r="M93" s="219"/>
    </row>
    <row r="94" spans="3:13" s="211" customFormat="1" ht="14.25" customHeight="1" x14ac:dyDescent="0.2">
      <c r="C94" s="337"/>
      <c r="D94" s="219"/>
      <c r="E94" s="216"/>
      <c r="F94" s="216"/>
      <c r="G94" s="338"/>
      <c r="H94" s="338"/>
      <c r="I94" s="338"/>
      <c r="J94" s="338"/>
      <c r="L94" s="219"/>
      <c r="M94" s="219"/>
    </row>
    <row r="95" spans="3:13" s="211" customFormat="1" ht="14.25" customHeight="1" x14ac:dyDescent="0.2">
      <c r="C95" s="337"/>
      <c r="D95" s="219"/>
      <c r="E95" s="216"/>
      <c r="F95" s="216"/>
      <c r="G95" s="338"/>
      <c r="H95" s="338"/>
      <c r="I95" s="338"/>
      <c r="J95" s="338"/>
      <c r="L95" s="219"/>
      <c r="M95" s="219"/>
    </row>
    <row r="96" spans="3:13" s="211" customFormat="1" ht="14.25" customHeight="1" x14ac:dyDescent="0.2">
      <c r="C96" s="337"/>
      <c r="D96" s="219"/>
      <c r="E96" s="216"/>
      <c r="F96" s="216"/>
      <c r="G96" s="338"/>
      <c r="H96" s="338"/>
      <c r="I96" s="338"/>
      <c r="J96" s="338"/>
      <c r="L96" s="219"/>
      <c r="M96" s="219"/>
    </row>
    <row r="97" spans="3:13" s="211" customFormat="1" ht="14.25" customHeight="1" x14ac:dyDescent="0.2">
      <c r="C97" s="337"/>
      <c r="D97" s="219"/>
      <c r="E97" s="216"/>
      <c r="F97" s="216"/>
      <c r="G97" s="338"/>
      <c r="H97" s="338"/>
      <c r="I97" s="338"/>
      <c r="J97" s="338"/>
      <c r="L97" s="219"/>
      <c r="M97" s="219"/>
    </row>
    <row r="98" spans="3:13" s="211" customFormat="1" ht="14.25" customHeight="1" x14ac:dyDescent="0.2">
      <c r="C98" s="337"/>
      <c r="D98" s="219"/>
      <c r="E98" s="216"/>
      <c r="F98" s="216"/>
      <c r="G98" s="338"/>
      <c r="H98" s="338"/>
      <c r="I98" s="338"/>
      <c r="J98" s="338"/>
      <c r="L98" s="219"/>
      <c r="M98" s="219"/>
    </row>
    <row r="99" spans="3:13" s="211" customFormat="1" ht="14.25" customHeight="1" x14ac:dyDescent="0.2">
      <c r="C99" s="337"/>
      <c r="D99" s="219"/>
      <c r="E99" s="216"/>
      <c r="F99" s="216"/>
      <c r="G99" s="338"/>
      <c r="H99" s="338"/>
      <c r="I99" s="338"/>
      <c r="J99" s="338"/>
      <c r="L99" s="219"/>
      <c r="M99" s="219"/>
    </row>
    <row r="100" spans="3:13" s="211" customFormat="1" ht="14.25" customHeight="1" x14ac:dyDescent="0.2">
      <c r="C100" s="337"/>
      <c r="D100" s="219"/>
      <c r="E100" s="216"/>
      <c r="F100" s="216"/>
      <c r="G100" s="338"/>
      <c r="H100" s="338"/>
      <c r="I100" s="338"/>
      <c r="J100" s="338"/>
      <c r="L100" s="219"/>
      <c r="M100" s="219"/>
    </row>
    <row r="101" spans="3:13" s="211" customFormat="1" ht="14.25" customHeight="1" x14ac:dyDescent="0.2">
      <c r="C101" s="337"/>
      <c r="D101" s="219"/>
      <c r="E101" s="216"/>
      <c r="F101" s="216"/>
      <c r="G101" s="338"/>
      <c r="H101" s="338"/>
      <c r="I101" s="338"/>
      <c r="J101" s="338"/>
      <c r="L101" s="219"/>
      <c r="M101" s="219"/>
    </row>
    <row r="102" spans="3:13" s="211" customFormat="1" ht="14.25" customHeight="1" x14ac:dyDescent="0.2">
      <c r="C102" s="337"/>
      <c r="D102" s="219"/>
      <c r="E102" s="216"/>
      <c r="F102" s="216"/>
      <c r="G102" s="338"/>
      <c r="H102" s="338"/>
      <c r="I102" s="338"/>
      <c r="J102" s="338"/>
      <c r="L102" s="219"/>
      <c r="M102" s="219"/>
    </row>
    <row r="103" spans="3:13" s="211" customFormat="1" ht="14.25" customHeight="1" x14ac:dyDescent="0.2">
      <c r="C103" s="337"/>
      <c r="D103" s="219"/>
      <c r="E103" s="216"/>
      <c r="F103" s="216"/>
      <c r="G103" s="338"/>
      <c r="H103" s="338"/>
      <c r="I103" s="338"/>
      <c r="J103" s="338"/>
      <c r="L103" s="219"/>
      <c r="M103" s="219"/>
    </row>
    <row r="104" spans="3:13" s="211" customFormat="1" ht="14.25" customHeight="1" x14ac:dyDescent="0.2">
      <c r="C104" s="337"/>
      <c r="D104" s="219"/>
      <c r="E104" s="216"/>
      <c r="F104" s="216"/>
      <c r="G104" s="338"/>
      <c r="H104" s="338"/>
      <c r="I104" s="338"/>
      <c r="J104" s="338"/>
      <c r="L104" s="219"/>
      <c r="M104" s="219"/>
    </row>
    <row r="105" spans="3:13" s="211" customFormat="1" ht="14.25" customHeight="1" x14ac:dyDescent="0.2">
      <c r="C105" s="337"/>
      <c r="D105" s="219"/>
      <c r="E105" s="216"/>
      <c r="F105" s="216"/>
      <c r="G105" s="338"/>
      <c r="H105" s="338"/>
      <c r="I105" s="338"/>
      <c r="J105" s="338"/>
      <c r="L105" s="219"/>
      <c r="M105" s="219"/>
    </row>
    <row r="106" spans="3:13" s="211" customFormat="1" ht="14.25" customHeight="1" x14ac:dyDescent="0.2">
      <c r="C106" s="337"/>
      <c r="D106" s="219"/>
      <c r="E106" s="216"/>
      <c r="F106" s="216"/>
      <c r="G106" s="338"/>
      <c r="H106" s="338"/>
      <c r="I106" s="338"/>
      <c r="J106" s="338"/>
      <c r="L106" s="219"/>
      <c r="M106" s="219"/>
    </row>
    <row r="107" spans="3:13" s="211" customFormat="1" ht="14.25" customHeight="1" x14ac:dyDescent="0.2">
      <c r="C107" s="337"/>
      <c r="D107" s="219"/>
      <c r="E107" s="216"/>
      <c r="F107" s="216"/>
      <c r="G107" s="338"/>
      <c r="H107" s="338"/>
      <c r="I107" s="338"/>
      <c r="J107" s="338"/>
      <c r="L107" s="219"/>
      <c r="M107" s="219"/>
    </row>
    <row r="108" spans="3:13" s="211" customFormat="1" ht="14.25" customHeight="1" x14ac:dyDescent="0.2">
      <c r="C108" s="337"/>
      <c r="D108" s="219"/>
      <c r="E108" s="216"/>
      <c r="F108" s="216"/>
      <c r="G108" s="338"/>
      <c r="H108" s="338"/>
      <c r="I108" s="338"/>
      <c r="J108" s="338"/>
      <c r="L108" s="219"/>
      <c r="M108" s="219"/>
    </row>
    <row r="109" spans="3:13" s="211" customFormat="1" ht="14.25" customHeight="1" x14ac:dyDescent="0.2">
      <c r="C109" s="337"/>
      <c r="D109" s="219"/>
      <c r="E109" s="216"/>
      <c r="F109" s="216"/>
      <c r="G109" s="338"/>
      <c r="H109" s="338"/>
      <c r="I109" s="338"/>
      <c r="J109" s="338"/>
      <c r="L109" s="219"/>
      <c r="M109" s="219"/>
    </row>
    <row r="110" spans="3:13" s="211" customFormat="1" ht="14.25" customHeight="1" x14ac:dyDescent="0.2">
      <c r="C110" s="337"/>
      <c r="D110" s="219"/>
      <c r="E110" s="216"/>
      <c r="F110" s="216"/>
      <c r="G110" s="338"/>
      <c r="H110" s="338"/>
      <c r="I110" s="338"/>
      <c r="J110" s="338"/>
      <c r="L110" s="219"/>
      <c r="M110" s="219"/>
    </row>
    <row r="111" spans="3:13" s="211" customFormat="1" ht="14.25" customHeight="1" x14ac:dyDescent="0.2">
      <c r="C111" s="337"/>
      <c r="D111" s="219"/>
      <c r="E111" s="216"/>
      <c r="F111" s="216"/>
      <c r="G111" s="338"/>
      <c r="H111" s="338"/>
      <c r="I111" s="338"/>
      <c r="J111" s="338"/>
      <c r="L111" s="219"/>
      <c r="M111" s="219"/>
    </row>
    <row r="112" spans="3:13" s="211" customFormat="1" ht="14.25" customHeight="1" x14ac:dyDescent="0.2">
      <c r="C112" s="337"/>
      <c r="D112" s="219"/>
      <c r="E112" s="216"/>
      <c r="F112" s="216"/>
      <c r="G112" s="338"/>
      <c r="H112" s="338"/>
      <c r="I112" s="338"/>
      <c r="J112" s="338"/>
      <c r="L112" s="219"/>
      <c r="M112" s="219"/>
    </row>
    <row r="113" spans="3:13" s="211" customFormat="1" ht="14.25" customHeight="1" x14ac:dyDescent="0.2">
      <c r="C113" s="337"/>
      <c r="D113" s="219"/>
      <c r="E113" s="216"/>
      <c r="F113" s="216"/>
      <c r="G113" s="338"/>
      <c r="H113" s="338"/>
      <c r="I113" s="338"/>
      <c r="J113" s="338"/>
      <c r="L113" s="219"/>
      <c r="M113" s="219"/>
    </row>
    <row r="114" spans="3:13" s="211" customFormat="1" ht="14.25" customHeight="1" x14ac:dyDescent="0.2">
      <c r="C114" s="337"/>
      <c r="D114" s="219"/>
      <c r="E114" s="216"/>
      <c r="F114" s="216"/>
      <c r="G114" s="338"/>
      <c r="H114" s="338"/>
      <c r="I114" s="338"/>
      <c r="J114" s="338"/>
      <c r="L114" s="219"/>
      <c r="M114" s="219"/>
    </row>
    <row r="115" spans="3:13" s="211" customFormat="1" ht="14.25" customHeight="1" x14ac:dyDescent="0.2">
      <c r="C115" s="337"/>
      <c r="D115" s="219"/>
      <c r="E115" s="216"/>
      <c r="F115" s="216"/>
      <c r="G115" s="338"/>
      <c r="H115" s="338"/>
      <c r="I115" s="338"/>
      <c r="J115" s="338"/>
      <c r="L115" s="219"/>
      <c r="M115" s="219"/>
    </row>
    <row r="116" spans="3:13" s="211" customFormat="1" ht="14.25" customHeight="1" x14ac:dyDescent="0.2">
      <c r="C116" s="337"/>
      <c r="D116" s="219"/>
      <c r="E116" s="216"/>
      <c r="F116" s="216"/>
      <c r="G116" s="338"/>
      <c r="H116" s="338"/>
      <c r="I116" s="338"/>
      <c r="J116" s="338"/>
      <c r="L116" s="219"/>
      <c r="M116" s="219"/>
    </row>
    <row r="117" spans="3:13" s="211" customFormat="1" ht="14.25" customHeight="1" x14ac:dyDescent="0.2">
      <c r="C117" s="337"/>
      <c r="D117" s="219"/>
      <c r="E117" s="216"/>
      <c r="F117" s="216"/>
      <c r="G117" s="338"/>
      <c r="H117" s="338"/>
      <c r="I117" s="338"/>
      <c r="J117" s="338"/>
      <c r="L117" s="219"/>
      <c r="M117" s="219"/>
    </row>
    <row r="118" spans="3:13" s="211" customFormat="1" ht="14.25" customHeight="1" x14ac:dyDescent="0.2">
      <c r="C118" s="337"/>
      <c r="D118" s="219"/>
      <c r="E118" s="216"/>
      <c r="F118" s="216"/>
      <c r="G118" s="338"/>
      <c r="H118" s="338"/>
      <c r="I118" s="338"/>
      <c r="J118" s="338"/>
      <c r="L118" s="219"/>
      <c r="M118" s="219"/>
    </row>
    <row r="119" spans="3:13" s="211" customFormat="1" ht="14.25" customHeight="1" x14ac:dyDescent="0.2">
      <c r="C119" s="337"/>
      <c r="D119" s="219"/>
      <c r="E119" s="216"/>
      <c r="F119" s="216"/>
      <c r="G119" s="338"/>
      <c r="H119" s="338"/>
      <c r="I119" s="338"/>
      <c r="J119" s="338"/>
      <c r="L119" s="219"/>
      <c r="M119" s="219"/>
    </row>
    <row r="120" spans="3:13" s="211" customFormat="1" ht="14.25" customHeight="1" x14ac:dyDescent="0.2">
      <c r="C120" s="337"/>
      <c r="D120" s="219"/>
      <c r="E120" s="216"/>
      <c r="F120" s="216"/>
      <c r="G120" s="338"/>
      <c r="H120" s="338"/>
      <c r="I120" s="338"/>
      <c r="J120" s="338"/>
      <c r="L120" s="219"/>
      <c r="M120" s="219"/>
    </row>
    <row r="121" spans="3:13" s="211" customFormat="1" ht="14.25" customHeight="1" x14ac:dyDescent="0.2">
      <c r="C121" s="337"/>
      <c r="D121" s="219"/>
      <c r="E121" s="216"/>
      <c r="F121" s="216"/>
      <c r="G121" s="338"/>
      <c r="H121" s="338"/>
      <c r="I121" s="338"/>
      <c r="J121" s="338"/>
      <c r="L121" s="219"/>
      <c r="M121" s="219"/>
    </row>
    <row r="122" spans="3:13" s="211" customFormat="1" ht="14.25" customHeight="1" x14ac:dyDescent="0.2">
      <c r="C122" s="337"/>
      <c r="D122" s="219"/>
      <c r="E122" s="216"/>
      <c r="F122" s="216"/>
      <c r="G122" s="338"/>
      <c r="H122" s="338"/>
      <c r="I122" s="338"/>
      <c r="J122" s="338"/>
      <c r="L122" s="219"/>
      <c r="M122" s="219"/>
    </row>
    <row r="123" spans="3:13" s="211" customFormat="1" ht="14.25" customHeight="1" x14ac:dyDescent="0.2">
      <c r="C123" s="337"/>
      <c r="D123" s="219"/>
      <c r="E123" s="216"/>
      <c r="F123" s="216"/>
      <c r="G123" s="338"/>
      <c r="H123" s="338"/>
      <c r="I123" s="338"/>
      <c r="J123" s="338"/>
      <c r="L123" s="219"/>
      <c r="M123" s="219"/>
    </row>
    <row r="124" spans="3:13" s="211" customFormat="1" ht="14.25" customHeight="1" x14ac:dyDescent="0.2">
      <c r="C124" s="337"/>
      <c r="D124" s="219"/>
      <c r="E124" s="216"/>
      <c r="F124" s="216"/>
      <c r="G124" s="338"/>
      <c r="H124" s="338"/>
      <c r="I124" s="338"/>
      <c r="J124" s="338"/>
      <c r="L124" s="219"/>
      <c r="M124" s="219"/>
    </row>
    <row r="125" spans="3:13" s="211" customFormat="1" ht="14.25" customHeight="1" x14ac:dyDescent="0.2">
      <c r="C125" s="337"/>
      <c r="D125" s="219"/>
      <c r="E125" s="216"/>
      <c r="F125" s="216"/>
      <c r="G125" s="338"/>
      <c r="H125" s="338"/>
      <c r="I125" s="338"/>
      <c r="J125" s="338"/>
      <c r="L125" s="219"/>
      <c r="M125" s="219"/>
    </row>
    <row r="126" spans="3:13" s="211" customFormat="1" ht="14.25" customHeight="1" x14ac:dyDescent="0.2">
      <c r="C126" s="337"/>
      <c r="D126" s="219"/>
      <c r="E126" s="216"/>
      <c r="F126" s="216"/>
      <c r="G126" s="338"/>
      <c r="H126" s="338"/>
      <c r="I126" s="338"/>
      <c r="J126" s="338"/>
      <c r="L126" s="219"/>
      <c r="M126" s="219"/>
    </row>
    <row r="127" spans="3:13" s="211" customFormat="1" ht="14.25" customHeight="1" x14ac:dyDescent="0.2">
      <c r="C127" s="337"/>
      <c r="D127" s="219"/>
      <c r="E127" s="216"/>
      <c r="F127" s="216"/>
      <c r="G127" s="338"/>
      <c r="H127" s="338"/>
      <c r="I127" s="338"/>
      <c r="J127" s="338"/>
      <c r="L127" s="219"/>
      <c r="M127" s="219"/>
    </row>
    <row r="128" spans="3:13" s="211" customFormat="1" ht="14.25" customHeight="1" x14ac:dyDescent="0.2">
      <c r="C128" s="337"/>
      <c r="D128" s="219"/>
      <c r="E128" s="216"/>
      <c r="F128" s="216"/>
      <c r="G128" s="338"/>
      <c r="H128" s="338"/>
      <c r="I128" s="338"/>
      <c r="J128" s="338"/>
      <c r="L128" s="219"/>
      <c r="M128" s="219"/>
    </row>
    <row r="129" spans="3:13" s="211" customFormat="1" ht="14.25" customHeight="1" x14ac:dyDescent="0.2">
      <c r="C129" s="337"/>
      <c r="D129" s="219"/>
      <c r="E129" s="216"/>
      <c r="F129" s="216"/>
      <c r="G129" s="338"/>
      <c r="H129" s="338"/>
      <c r="I129" s="338"/>
      <c r="J129" s="338"/>
      <c r="L129" s="219"/>
      <c r="M129" s="219"/>
    </row>
    <row r="130" spans="3:13" s="211" customFormat="1" ht="14.25" customHeight="1" x14ac:dyDescent="0.2">
      <c r="C130" s="337"/>
      <c r="D130" s="219"/>
      <c r="E130" s="216"/>
      <c r="F130" s="216"/>
      <c r="G130" s="338"/>
      <c r="H130" s="338"/>
      <c r="I130" s="338"/>
      <c r="J130" s="338"/>
      <c r="L130" s="219"/>
      <c r="M130" s="219"/>
    </row>
    <row r="131" spans="3:13" s="211" customFormat="1" ht="14.25" customHeight="1" x14ac:dyDescent="0.2">
      <c r="C131" s="337"/>
      <c r="D131" s="219"/>
      <c r="E131" s="216"/>
      <c r="F131" s="216"/>
      <c r="G131" s="338"/>
      <c r="H131" s="338"/>
      <c r="I131" s="338"/>
      <c r="J131" s="338"/>
      <c r="L131" s="219"/>
      <c r="M131" s="219"/>
    </row>
    <row r="132" spans="3:13" s="211" customFormat="1" ht="14.25" customHeight="1" x14ac:dyDescent="0.2">
      <c r="C132" s="337"/>
      <c r="D132" s="219"/>
      <c r="E132" s="216"/>
      <c r="F132" s="216"/>
      <c r="G132" s="338"/>
      <c r="H132" s="338"/>
      <c r="I132" s="338"/>
      <c r="J132" s="338"/>
      <c r="L132" s="219"/>
      <c r="M132" s="219"/>
    </row>
    <row r="133" spans="3:13" s="211" customFormat="1" ht="14.25" customHeight="1" x14ac:dyDescent="0.2">
      <c r="C133" s="337"/>
      <c r="D133" s="219"/>
      <c r="E133" s="216"/>
      <c r="F133" s="216"/>
      <c r="G133" s="338"/>
      <c r="H133" s="338"/>
      <c r="I133" s="338"/>
      <c r="J133" s="338"/>
      <c r="L133" s="219"/>
      <c r="M133" s="219"/>
    </row>
    <row r="134" spans="3:13" s="211" customFormat="1" ht="14.25" customHeight="1" x14ac:dyDescent="0.2">
      <c r="C134" s="337"/>
      <c r="D134" s="219"/>
      <c r="E134" s="216"/>
      <c r="F134" s="216"/>
      <c r="G134" s="338"/>
      <c r="H134" s="338"/>
      <c r="I134" s="338"/>
      <c r="J134" s="338"/>
      <c r="L134" s="219"/>
      <c r="M134" s="219"/>
    </row>
    <row r="144" spans="3:13" ht="14.25" customHeight="1" x14ac:dyDescent="0.2">
      <c r="D144" s="219">
        <v>1</v>
      </c>
    </row>
  </sheetData>
  <sheetProtection algorithmName="SHA-512" hashValue="nAt2n8Yod+viCLPOWrNIhehhK8QLSNuEsLVQrdsP/42elWdsICARhEww5qd4Ph6ycz9oBe8CEkehM+Rmnyf8gg==" saltValue="AYZZ+tFsCNjcYPwXiJrIAA==" spinCount="100000" sheet="1" formatCells="0" formatColumns="0" formatRows="0" insertColumns="0" insertRows="0" insertHyperlinks="0" deleteColumns="0" deleteRows="0" sort="0" autoFilter="0" pivotTables="0"/>
  <customSheetViews>
    <customSheetView guid="{AC616ED4-7E19-479D-8B83-A78F84CC9BC3}">
      <selection activeCell="B5" sqref="B5"/>
      <pageMargins left="0.39370078740157483" right="0.39370078740157483" top="0.59055118110236227" bottom="0.19685039370078741" header="0" footer="0"/>
      <pageSetup paperSize="9" scale="95" orientation="landscape" r:id="rId1"/>
      <headerFooter alignWithMargins="0">
        <oddFooter>&amp;LLandwirtschaftliche Fachbehörde</oddFooter>
      </headerFooter>
    </customSheetView>
  </customSheetViews>
  <mergeCells count="15">
    <mergeCell ref="I34:J34"/>
    <mergeCell ref="B39:C39"/>
    <mergeCell ref="B40:C40"/>
    <mergeCell ref="B41:C41"/>
    <mergeCell ref="B42:C42"/>
    <mergeCell ref="B37:C37"/>
    <mergeCell ref="B38:C38"/>
    <mergeCell ref="B36:C36"/>
    <mergeCell ref="B28:C28"/>
    <mergeCell ref="B1:H1"/>
    <mergeCell ref="B2:C2"/>
    <mergeCell ref="I2:J3"/>
    <mergeCell ref="B4:C4"/>
    <mergeCell ref="B3:C3"/>
    <mergeCell ref="G2:H3"/>
  </mergeCells>
  <phoneticPr fontId="0" type="noConversion"/>
  <conditionalFormatting sqref="I5:I27">
    <cfRule type="expression" dxfId="7" priority="2">
      <formula>IF(AND(D5=50,G5&gt;0),TRUE,FALSE)</formula>
    </cfRule>
  </conditionalFormatting>
  <conditionalFormatting sqref="I29:I33">
    <cfRule type="expression" dxfId="6" priority="1">
      <formula>IF(AND(D29=50,G29&gt;0),TRUE,FALSE)</formula>
    </cfRule>
  </conditionalFormatting>
  <dataValidations count="2">
    <dataValidation type="list" allowBlank="1" showInputMessage="1" showErrorMessage="1" sqref="C5:C27">
      <formula1>INDIRECT(B5)</formula1>
    </dataValidation>
    <dataValidation type="list" allowBlank="1" showInputMessage="1" showErrorMessage="1" sqref="B5:B27 B29:B33">
      <formula1>TierartenStickstoff</formula1>
    </dataValidation>
  </dataValidations>
  <pageMargins left="0.39370078740157483" right="0.39370078740157483" top="0.59055118110236227" bottom="0.39370078740157483" header="0" footer="0"/>
  <pageSetup paperSize="9" scale="86" orientation="landscape" r:id="rId2"/>
  <headerFooter alignWithMargins="0">
    <oddFooter>&amp;LLandwirtschaftliche Fachbehörde</oddFooter>
  </headerFooter>
  <ignoredErrors>
    <ignoredError sqref="L11:M11 L12:M33" evalErro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99"/>
    <pageSetUpPr fitToPage="1"/>
  </sheetPr>
  <dimension ref="A1:AM335"/>
  <sheetViews>
    <sheetView zoomScaleNormal="100" workbookViewId="0">
      <selection activeCell="B5" sqref="B5"/>
    </sheetView>
  </sheetViews>
  <sheetFormatPr baseColWidth="10" defaultColWidth="11.42578125" defaultRowHeight="12.75" customHeight="1" x14ac:dyDescent="0.2"/>
  <cols>
    <col min="1" max="1" width="2.140625" style="368" customWidth="1"/>
    <col min="2" max="2" width="7.7109375" style="24" bestFit="1" customWidth="1"/>
    <col min="3" max="3" width="86.28515625" style="23" customWidth="1"/>
    <col min="4" max="4" width="1" style="211" customWidth="1"/>
    <col min="5" max="5" width="9.140625" style="24" customWidth="1"/>
    <col min="6" max="9" width="6.42578125" style="24" customWidth="1"/>
    <col min="10" max="10" width="6.7109375" style="24" bestFit="1" customWidth="1"/>
    <col min="11" max="11" width="5.5703125" style="24" customWidth="1"/>
    <col min="12" max="13" width="7.42578125" style="24" customWidth="1"/>
    <col min="14" max="14" width="4.85546875" style="24" hidden="1" customWidth="1"/>
    <col min="15" max="15" width="6" style="24" hidden="1" customWidth="1"/>
    <col min="16" max="16" width="8.28515625" style="24" customWidth="1"/>
    <col min="17" max="17" width="9.28515625" style="24" customWidth="1"/>
    <col min="18" max="18" width="1.28515625" style="368" customWidth="1"/>
    <col min="19" max="19" width="10.5703125" style="396" hidden="1" customWidth="1"/>
    <col min="20" max="20" width="7.85546875" style="368" hidden="1" customWidth="1"/>
    <col min="21" max="21" width="27.7109375" style="368" hidden="1" customWidth="1"/>
    <col min="22" max="22" width="29.28515625" style="368" hidden="1" customWidth="1"/>
    <col min="23" max="23" width="42.7109375" style="368" hidden="1" customWidth="1"/>
    <col min="24" max="24" width="44.28515625" style="368" hidden="1" customWidth="1"/>
    <col min="25" max="39" width="11.42578125" style="368"/>
    <col min="40" max="16384" width="11.42578125" style="24"/>
  </cols>
  <sheetData>
    <row r="1" spans="2:30" ht="21" customHeight="1" thickBot="1" x14ac:dyDescent="0.25">
      <c r="B1" s="622" t="s">
        <v>450</v>
      </c>
      <c r="C1" s="622"/>
      <c r="D1" s="623"/>
      <c r="E1" s="622"/>
      <c r="F1" s="622"/>
      <c r="G1" s="622"/>
      <c r="H1" s="622"/>
      <c r="I1" s="622"/>
      <c r="J1" s="623"/>
      <c r="K1" s="623"/>
      <c r="L1" s="623"/>
      <c r="M1" s="623"/>
      <c r="N1" s="622"/>
      <c r="O1" s="622"/>
      <c r="P1" s="624">
        <f>Betriebsdaten!D11</f>
        <v>130123456789</v>
      </c>
      <c r="Q1" s="625"/>
    </row>
    <row r="2" spans="2:30" ht="15.75" customHeight="1" thickBot="1" x14ac:dyDescent="0.25">
      <c r="B2" s="626" t="s">
        <v>468</v>
      </c>
      <c r="C2" s="627"/>
      <c r="D2" s="375"/>
      <c r="E2" s="628" t="s">
        <v>3</v>
      </c>
      <c r="F2" s="602" t="s">
        <v>13</v>
      </c>
      <c r="G2" s="633" t="s">
        <v>14</v>
      </c>
      <c r="H2" s="637" t="s">
        <v>454</v>
      </c>
      <c r="I2" s="602" t="s">
        <v>471</v>
      </c>
      <c r="J2" s="602" t="s">
        <v>455</v>
      </c>
      <c r="K2" s="610"/>
      <c r="L2" s="640" t="s">
        <v>456</v>
      </c>
      <c r="M2" s="641"/>
      <c r="N2" s="431"/>
      <c r="O2" s="431"/>
      <c r="P2" s="602" t="s">
        <v>457</v>
      </c>
      <c r="Q2" s="603"/>
      <c r="S2" s="644" t="s">
        <v>432</v>
      </c>
      <c r="U2" s="647" t="s">
        <v>433</v>
      </c>
      <c r="V2" s="647" t="s">
        <v>434</v>
      </c>
      <c r="W2" s="647" t="s">
        <v>435</v>
      </c>
      <c r="X2" s="647" t="s">
        <v>436</v>
      </c>
    </row>
    <row r="3" spans="2:30" ht="15" customHeight="1" x14ac:dyDescent="0.2">
      <c r="B3" s="626" t="s">
        <v>65</v>
      </c>
      <c r="C3" s="627"/>
      <c r="D3" s="375"/>
      <c r="E3" s="629"/>
      <c r="F3" s="604"/>
      <c r="G3" s="634"/>
      <c r="H3" s="638"/>
      <c r="I3" s="604"/>
      <c r="J3" s="604"/>
      <c r="K3" s="611"/>
      <c r="L3" s="642"/>
      <c r="M3" s="643"/>
      <c r="N3" s="636" t="s">
        <v>15</v>
      </c>
      <c r="O3" s="636"/>
      <c r="P3" s="604"/>
      <c r="Q3" s="605"/>
      <c r="S3" s="645"/>
      <c r="U3" s="647"/>
      <c r="V3" s="647"/>
      <c r="W3" s="647"/>
      <c r="X3" s="647"/>
    </row>
    <row r="4" spans="2:30" ht="39" customHeight="1" thickBot="1" x14ac:dyDescent="0.25">
      <c r="B4" s="606" t="s">
        <v>64</v>
      </c>
      <c r="C4" s="631"/>
      <c r="D4" s="375"/>
      <c r="E4" s="630"/>
      <c r="F4" s="632"/>
      <c r="G4" s="635"/>
      <c r="H4" s="639"/>
      <c r="I4" s="632"/>
      <c r="J4" s="460" t="s">
        <v>17</v>
      </c>
      <c r="K4" s="461" t="s">
        <v>42</v>
      </c>
      <c r="L4" s="460" t="s">
        <v>342</v>
      </c>
      <c r="M4" s="459" t="s">
        <v>343</v>
      </c>
      <c r="N4" s="446" t="s">
        <v>0</v>
      </c>
      <c r="O4" s="445" t="s">
        <v>18</v>
      </c>
      <c r="P4" s="460" t="s">
        <v>0</v>
      </c>
      <c r="Q4" s="459" t="s">
        <v>18</v>
      </c>
      <c r="S4" s="646"/>
      <c r="U4" s="647"/>
      <c r="V4" s="647"/>
      <c r="W4" s="647"/>
      <c r="X4" s="647"/>
    </row>
    <row r="5" spans="2:30" ht="12.75" customHeight="1" x14ac:dyDescent="0.2">
      <c r="B5" s="225"/>
      <c r="C5" s="226"/>
      <c r="E5" s="49" t="s">
        <v>443</v>
      </c>
      <c r="F5" s="229">
        <f>IF(C5="",0,VLOOKUP($C5,'Gülle-Jaucheanfall-Daten'!$A$4:$H$81,3,FALSE))</f>
        <v>0</v>
      </c>
      <c r="G5" s="230">
        <f>IF(C5="",0,VLOOKUP($C5,'Gülle-Jaucheanfall-Daten'!$A$4:$H$81,4,FALSE))</f>
        <v>0</v>
      </c>
      <c r="H5" s="233">
        <f>IF(C5="",0,VLOOKUP($C5,'Gülle-Jaucheanfall-Daten'!$A$4:$H$81,8,FALSE))</f>
        <v>0</v>
      </c>
      <c r="I5" s="258"/>
      <c r="J5" s="113"/>
      <c r="K5" s="537"/>
      <c r="L5" s="540"/>
      <c r="M5" s="541"/>
      <c r="N5" s="122">
        <f>IF(I5&gt;0,ROUND(+F5*J5*H5/I5,1),ROUND(F5*J5,1))</f>
        <v>0</v>
      </c>
      <c r="O5" s="232">
        <f t="shared" ref="O5:O26" si="0">ROUND(G5*K5,1)</f>
        <v>0</v>
      </c>
      <c r="P5" s="462">
        <f t="shared" ref="P5:P26" si="1">N5/365*(365-L5)</f>
        <v>0</v>
      </c>
      <c r="Q5" s="427">
        <f t="shared" ref="Q5:Q26" si="2">ROUND(O5/365*(365-M5),1)</f>
        <v>0</v>
      </c>
      <c r="U5" s="368">
        <v>0.3</v>
      </c>
      <c r="V5" s="368">
        <v>0.25</v>
      </c>
      <c r="W5" s="397">
        <f>IF(S5="x",P5*U5,0)</f>
        <v>0</v>
      </c>
      <c r="X5" s="397">
        <f>IF(S5="x",Q5*V5,0)</f>
        <v>0</v>
      </c>
    </row>
    <row r="6" spans="2:30" ht="12.75" customHeight="1" x14ac:dyDescent="0.2">
      <c r="B6" s="225"/>
      <c r="C6" s="227"/>
      <c r="E6" s="50" t="s">
        <v>443</v>
      </c>
      <c r="F6" s="103">
        <f>IF(C6="",0,VLOOKUP($C6,'Gülle-Jaucheanfall-Daten'!$A$4:$H$81,3,FALSE))</f>
        <v>0</v>
      </c>
      <c r="G6" s="104">
        <f>IF(C6="",0,VLOOKUP($C6,'Gülle-Jaucheanfall-Daten'!$A$4:$H$81,4,FALSE))</f>
        <v>0</v>
      </c>
      <c r="H6" s="234">
        <f>IF(C6="",0,VLOOKUP($C6,'Gülle-Jaucheanfall-Daten'!$A$4:$H$81,8,FALSE))</f>
        <v>0</v>
      </c>
      <c r="I6" s="534"/>
      <c r="J6" s="107"/>
      <c r="K6" s="538"/>
      <c r="L6" s="134"/>
      <c r="M6" s="108"/>
      <c r="N6" s="124">
        <f t="shared" ref="N6:N26" si="3">IF(I6&gt;0,ROUND(+F6*J6*H6/I6,1),ROUND(F6*J6,1))</f>
        <v>0</v>
      </c>
      <c r="O6" s="101">
        <f t="shared" si="0"/>
        <v>0</v>
      </c>
      <c r="P6" s="101">
        <f t="shared" si="1"/>
        <v>0</v>
      </c>
      <c r="Q6" s="102">
        <f t="shared" si="2"/>
        <v>0</v>
      </c>
      <c r="U6" s="368">
        <v>0.3</v>
      </c>
      <c r="V6" s="368">
        <v>0.25</v>
      </c>
      <c r="W6" s="397">
        <f t="shared" ref="W6:W32" si="4">IF(S6="x",P6*U6,0)</f>
        <v>0</v>
      </c>
      <c r="X6" s="397">
        <f t="shared" ref="X6:X32" si="5">IF(S6="x",Q6*V6,0)</f>
        <v>0</v>
      </c>
      <c r="AD6" s="536"/>
    </row>
    <row r="7" spans="2:30" ht="12.75" customHeight="1" x14ac:dyDescent="0.2">
      <c r="B7" s="225"/>
      <c r="C7" s="227"/>
      <c r="E7" s="50" t="s">
        <v>443</v>
      </c>
      <c r="F7" s="103">
        <f>IF(C7="",0,VLOOKUP($C7,'Gülle-Jaucheanfall-Daten'!$A$4:$H$81,3,FALSE))</f>
        <v>0</v>
      </c>
      <c r="G7" s="104">
        <f>IF(C7="",0,VLOOKUP($C7,'Gülle-Jaucheanfall-Daten'!$A$4:$H$81,4,FALSE))</f>
        <v>0</v>
      </c>
      <c r="H7" s="234">
        <f>IF(C7="",0,VLOOKUP($C7,'Gülle-Jaucheanfall-Daten'!$A$4:$H$81,8,FALSE))</f>
        <v>0</v>
      </c>
      <c r="I7" s="534"/>
      <c r="J7" s="107"/>
      <c r="K7" s="538"/>
      <c r="L7" s="134"/>
      <c r="M7" s="108"/>
      <c r="N7" s="124">
        <f t="shared" si="3"/>
        <v>0</v>
      </c>
      <c r="O7" s="101">
        <f t="shared" si="0"/>
        <v>0</v>
      </c>
      <c r="P7" s="101">
        <f t="shared" si="1"/>
        <v>0</v>
      </c>
      <c r="Q7" s="102">
        <f t="shared" si="2"/>
        <v>0</v>
      </c>
      <c r="U7" s="368">
        <v>0.3</v>
      </c>
      <c r="V7" s="368">
        <v>0.25</v>
      </c>
      <c r="W7" s="397">
        <f t="shared" si="4"/>
        <v>0</v>
      </c>
      <c r="X7" s="397">
        <f t="shared" si="5"/>
        <v>0</v>
      </c>
    </row>
    <row r="8" spans="2:30" ht="12.75" customHeight="1" x14ac:dyDescent="0.2">
      <c r="B8" s="225"/>
      <c r="C8" s="227"/>
      <c r="E8" s="50" t="s">
        <v>443</v>
      </c>
      <c r="F8" s="103">
        <f>IF(C8="",0,VLOOKUP($C8,'Gülle-Jaucheanfall-Daten'!$A$4:$H$81,3,FALSE))</f>
        <v>0</v>
      </c>
      <c r="G8" s="104">
        <f>IF(C8="",0,VLOOKUP($C8,'Gülle-Jaucheanfall-Daten'!$A$4:$H$81,4,FALSE))</f>
        <v>0</v>
      </c>
      <c r="H8" s="234">
        <f>IF(C8="",0,VLOOKUP($C8,'Gülle-Jaucheanfall-Daten'!$A$4:$H$81,8,FALSE))</f>
        <v>0</v>
      </c>
      <c r="I8" s="534"/>
      <c r="J8" s="107"/>
      <c r="K8" s="538"/>
      <c r="L8" s="134"/>
      <c r="M8" s="108"/>
      <c r="N8" s="124">
        <f t="shared" si="3"/>
        <v>0</v>
      </c>
      <c r="O8" s="101">
        <f t="shared" si="0"/>
        <v>0</v>
      </c>
      <c r="P8" s="101">
        <f t="shared" si="1"/>
        <v>0</v>
      </c>
      <c r="Q8" s="102">
        <f t="shared" si="2"/>
        <v>0</v>
      </c>
      <c r="U8" s="368">
        <v>0.3</v>
      </c>
      <c r="V8" s="368">
        <v>0.25</v>
      </c>
      <c r="W8" s="397">
        <f t="shared" si="4"/>
        <v>0</v>
      </c>
      <c r="X8" s="397">
        <f t="shared" si="5"/>
        <v>0</v>
      </c>
    </row>
    <row r="9" spans="2:30" ht="12.75" customHeight="1" x14ac:dyDescent="0.2">
      <c r="B9" s="225"/>
      <c r="C9" s="227"/>
      <c r="E9" s="50" t="s">
        <v>443</v>
      </c>
      <c r="F9" s="103">
        <f>IF(C9="",0,VLOOKUP($C9,'Gülle-Jaucheanfall-Daten'!$A$4:$H$81,3,FALSE))</f>
        <v>0</v>
      </c>
      <c r="G9" s="104">
        <f>IF(C9="",0,VLOOKUP($C9,'Gülle-Jaucheanfall-Daten'!$A$4:$H$81,4,FALSE))</f>
        <v>0</v>
      </c>
      <c r="H9" s="234">
        <f>IF(C9="",0,VLOOKUP($C9,'Gülle-Jaucheanfall-Daten'!$A$4:$H$81,8,FALSE))</f>
        <v>0</v>
      </c>
      <c r="I9" s="534"/>
      <c r="J9" s="107"/>
      <c r="K9" s="538"/>
      <c r="L9" s="134"/>
      <c r="M9" s="108"/>
      <c r="N9" s="124">
        <f t="shared" si="3"/>
        <v>0</v>
      </c>
      <c r="O9" s="101">
        <f t="shared" si="0"/>
        <v>0</v>
      </c>
      <c r="P9" s="101">
        <f t="shared" si="1"/>
        <v>0</v>
      </c>
      <c r="Q9" s="102">
        <f t="shared" si="2"/>
        <v>0</v>
      </c>
      <c r="U9" s="368">
        <v>0.3</v>
      </c>
      <c r="V9" s="368">
        <v>0.25</v>
      </c>
      <c r="W9" s="397">
        <f t="shared" si="4"/>
        <v>0</v>
      </c>
      <c r="X9" s="397">
        <f t="shared" si="5"/>
        <v>0</v>
      </c>
    </row>
    <row r="10" spans="2:30" ht="12.75" customHeight="1" x14ac:dyDescent="0.2">
      <c r="B10" s="225"/>
      <c r="C10" s="227"/>
      <c r="E10" s="50" t="s">
        <v>443</v>
      </c>
      <c r="F10" s="103">
        <f>IF(C10="",0,VLOOKUP($C10,'Gülle-Jaucheanfall-Daten'!$A$4:$H$81,3,FALSE))</f>
        <v>0</v>
      </c>
      <c r="G10" s="104">
        <f>IF(C10="",0,VLOOKUP($C10,'Gülle-Jaucheanfall-Daten'!$A$4:$H$81,4,FALSE))</f>
        <v>0</v>
      </c>
      <c r="H10" s="234">
        <f>IF(C10="",0,VLOOKUP($C10,'Gülle-Jaucheanfall-Daten'!$A$4:$H$81,8,FALSE))</f>
        <v>0</v>
      </c>
      <c r="I10" s="534"/>
      <c r="J10" s="107"/>
      <c r="K10" s="538"/>
      <c r="L10" s="134"/>
      <c r="M10" s="108"/>
      <c r="N10" s="124">
        <f t="shared" si="3"/>
        <v>0</v>
      </c>
      <c r="O10" s="101">
        <f t="shared" si="0"/>
        <v>0</v>
      </c>
      <c r="P10" s="101">
        <f t="shared" si="1"/>
        <v>0</v>
      </c>
      <c r="Q10" s="102">
        <f t="shared" si="2"/>
        <v>0</v>
      </c>
      <c r="U10" s="368">
        <v>0.3</v>
      </c>
      <c r="V10" s="368">
        <v>0.25</v>
      </c>
      <c r="W10" s="397">
        <f t="shared" si="4"/>
        <v>0</v>
      </c>
      <c r="X10" s="397">
        <f t="shared" si="5"/>
        <v>0</v>
      </c>
    </row>
    <row r="11" spans="2:30" ht="12.75" customHeight="1" x14ac:dyDescent="0.2">
      <c r="B11" s="225"/>
      <c r="C11" s="227"/>
      <c r="E11" s="50" t="s">
        <v>443</v>
      </c>
      <c r="F11" s="103">
        <f>IF(C11="",0,VLOOKUP($C11,'Gülle-Jaucheanfall-Daten'!$A$4:$H$81,3,FALSE))</f>
        <v>0</v>
      </c>
      <c r="G11" s="104">
        <f>IF(C11="",0,VLOOKUP($C11,'Gülle-Jaucheanfall-Daten'!$A$4:$H$81,4,FALSE))</f>
        <v>0</v>
      </c>
      <c r="H11" s="234">
        <f>IF(C11="",0,VLOOKUP($C11,'Gülle-Jaucheanfall-Daten'!$A$4:$H$81,8,FALSE))</f>
        <v>0</v>
      </c>
      <c r="I11" s="534"/>
      <c r="J11" s="107"/>
      <c r="K11" s="538"/>
      <c r="L11" s="134"/>
      <c r="M11" s="108"/>
      <c r="N11" s="124">
        <f t="shared" si="3"/>
        <v>0</v>
      </c>
      <c r="O11" s="101">
        <f t="shared" si="0"/>
        <v>0</v>
      </c>
      <c r="P11" s="101">
        <f t="shared" si="1"/>
        <v>0</v>
      </c>
      <c r="Q11" s="102">
        <f t="shared" si="2"/>
        <v>0</v>
      </c>
      <c r="U11" s="368">
        <v>0.3</v>
      </c>
      <c r="V11" s="368">
        <v>0.25</v>
      </c>
      <c r="W11" s="397">
        <f t="shared" si="4"/>
        <v>0</v>
      </c>
      <c r="X11" s="397">
        <f t="shared" si="5"/>
        <v>0</v>
      </c>
    </row>
    <row r="12" spans="2:30" ht="12.75" customHeight="1" x14ac:dyDescent="0.2">
      <c r="B12" s="225"/>
      <c r="C12" s="227"/>
      <c r="E12" s="50" t="s">
        <v>443</v>
      </c>
      <c r="F12" s="103">
        <f>IF(C12="",0,VLOOKUP($C12,'Gülle-Jaucheanfall-Daten'!$A$4:$H$81,3,FALSE))</f>
        <v>0</v>
      </c>
      <c r="G12" s="104">
        <f>IF(C12="",0,VLOOKUP($C12,'Gülle-Jaucheanfall-Daten'!$A$4:$H$81,4,FALSE))</f>
        <v>0</v>
      </c>
      <c r="H12" s="234">
        <f>IF(C12="",0,VLOOKUP($C12,'Gülle-Jaucheanfall-Daten'!$A$4:$H$81,8,FALSE))</f>
        <v>0</v>
      </c>
      <c r="I12" s="534"/>
      <c r="J12" s="107"/>
      <c r="K12" s="538"/>
      <c r="L12" s="134"/>
      <c r="M12" s="108"/>
      <c r="N12" s="124">
        <f t="shared" si="3"/>
        <v>0</v>
      </c>
      <c r="O12" s="101">
        <f t="shared" si="0"/>
        <v>0</v>
      </c>
      <c r="P12" s="101">
        <f t="shared" si="1"/>
        <v>0</v>
      </c>
      <c r="Q12" s="102">
        <f t="shared" si="2"/>
        <v>0</v>
      </c>
      <c r="U12" s="368">
        <v>0.3</v>
      </c>
      <c r="V12" s="368">
        <v>0.25</v>
      </c>
      <c r="W12" s="397">
        <f t="shared" si="4"/>
        <v>0</v>
      </c>
      <c r="X12" s="397">
        <f t="shared" si="5"/>
        <v>0</v>
      </c>
    </row>
    <row r="13" spans="2:30" ht="12.75" customHeight="1" x14ac:dyDescent="0.2">
      <c r="B13" s="225"/>
      <c r="C13" s="227"/>
      <c r="E13" s="50" t="s">
        <v>443</v>
      </c>
      <c r="F13" s="103">
        <f>IF(C13="",0,VLOOKUP($C13,'Gülle-Jaucheanfall-Daten'!$A$4:$H$81,3,FALSE))</f>
        <v>0</v>
      </c>
      <c r="G13" s="104">
        <f>IF(C13="",0,VLOOKUP($C13,'Gülle-Jaucheanfall-Daten'!$A$4:$H$81,4,FALSE))</f>
        <v>0</v>
      </c>
      <c r="H13" s="234">
        <f>IF(C13="",0,VLOOKUP($C13,'Gülle-Jaucheanfall-Daten'!$A$4:$H$81,8,FALSE))</f>
        <v>0</v>
      </c>
      <c r="I13" s="534"/>
      <c r="J13" s="107"/>
      <c r="K13" s="538"/>
      <c r="L13" s="134"/>
      <c r="M13" s="108"/>
      <c r="N13" s="124">
        <f t="shared" si="3"/>
        <v>0</v>
      </c>
      <c r="O13" s="101">
        <f t="shared" si="0"/>
        <v>0</v>
      </c>
      <c r="P13" s="101">
        <f t="shared" si="1"/>
        <v>0</v>
      </c>
      <c r="Q13" s="102">
        <f t="shared" si="2"/>
        <v>0</v>
      </c>
      <c r="U13" s="368">
        <v>0.3</v>
      </c>
      <c r="V13" s="368">
        <v>0.25</v>
      </c>
      <c r="W13" s="397">
        <f t="shared" si="4"/>
        <v>0</v>
      </c>
      <c r="X13" s="397">
        <f t="shared" si="5"/>
        <v>0</v>
      </c>
    </row>
    <row r="14" spans="2:30" ht="12.75" customHeight="1" x14ac:dyDescent="0.2">
      <c r="B14" s="225"/>
      <c r="C14" s="227"/>
      <c r="E14" s="50" t="s">
        <v>443</v>
      </c>
      <c r="F14" s="103">
        <f>IF(C14="",0,VLOOKUP($C14,'Gülle-Jaucheanfall-Daten'!$A$4:$H$81,3,FALSE))</f>
        <v>0</v>
      </c>
      <c r="G14" s="104">
        <f>IF(C14="",0,VLOOKUP($C14,'Gülle-Jaucheanfall-Daten'!$A$4:$H$81,4,FALSE))</f>
        <v>0</v>
      </c>
      <c r="H14" s="234">
        <f>IF(C14="",0,VLOOKUP($C14,'Gülle-Jaucheanfall-Daten'!$A$4:$H$81,8,FALSE))</f>
        <v>0</v>
      </c>
      <c r="I14" s="534"/>
      <c r="J14" s="107"/>
      <c r="K14" s="538"/>
      <c r="L14" s="134"/>
      <c r="M14" s="108"/>
      <c r="N14" s="124">
        <f t="shared" si="3"/>
        <v>0</v>
      </c>
      <c r="O14" s="101">
        <f t="shared" si="0"/>
        <v>0</v>
      </c>
      <c r="P14" s="101">
        <f t="shared" si="1"/>
        <v>0</v>
      </c>
      <c r="Q14" s="102">
        <f t="shared" si="2"/>
        <v>0</v>
      </c>
      <c r="U14" s="368">
        <v>0.3</v>
      </c>
      <c r="V14" s="368">
        <v>0.25</v>
      </c>
      <c r="W14" s="397">
        <f t="shared" si="4"/>
        <v>0</v>
      </c>
      <c r="X14" s="397">
        <f t="shared" si="5"/>
        <v>0</v>
      </c>
    </row>
    <row r="15" spans="2:30" ht="12.75" customHeight="1" x14ac:dyDescent="0.2">
      <c r="B15" s="225"/>
      <c r="C15" s="227"/>
      <c r="E15" s="50" t="s">
        <v>443</v>
      </c>
      <c r="F15" s="103">
        <f>IF(C15="",0,VLOOKUP($C15,'Gülle-Jaucheanfall-Daten'!$A$4:$H$81,3,FALSE))</f>
        <v>0</v>
      </c>
      <c r="G15" s="104">
        <f>IF(C15="",0,VLOOKUP($C15,'Gülle-Jaucheanfall-Daten'!$A$4:$H$81,4,FALSE))</f>
        <v>0</v>
      </c>
      <c r="H15" s="234">
        <f>IF(C15="",0,VLOOKUP($C15,'Gülle-Jaucheanfall-Daten'!$A$4:$H$81,8,FALSE))</f>
        <v>0</v>
      </c>
      <c r="I15" s="534"/>
      <c r="J15" s="107"/>
      <c r="K15" s="538"/>
      <c r="L15" s="134"/>
      <c r="M15" s="108"/>
      <c r="N15" s="124">
        <f t="shared" si="3"/>
        <v>0</v>
      </c>
      <c r="O15" s="101">
        <f t="shared" si="0"/>
        <v>0</v>
      </c>
      <c r="P15" s="101">
        <f t="shared" si="1"/>
        <v>0</v>
      </c>
      <c r="Q15" s="102">
        <f t="shared" si="2"/>
        <v>0</v>
      </c>
      <c r="U15" s="368">
        <v>0.3</v>
      </c>
      <c r="V15" s="368">
        <v>0.25</v>
      </c>
      <c r="W15" s="397">
        <f t="shared" si="4"/>
        <v>0</v>
      </c>
      <c r="X15" s="397">
        <f t="shared" si="5"/>
        <v>0</v>
      </c>
    </row>
    <row r="16" spans="2:30" ht="12.75" customHeight="1" x14ac:dyDescent="0.2">
      <c r="B16" s="225"/>
      <c r="C16" s="227"/>
      <c r="E16" s="50" t="s">
        <v>443</v>
      </c>
      <c r="F16" s="103">
        <f>IF(C16="",0,VLOOKUP($C16,'Gülle-Jaucheanfall-Daten'!$A$4:$H$81,3,FALSE))</f>
        <v>0</v>
      </c>
      <c r="G16" s="104">
        <f>IF(C16="",0,VLOOKUP($C16,'Gülle-Jaucheanfall-Daten'!$A$4:$H$81,4,FALSE))</f>
        <v>0</v>
      </c>
      <c r="H16" s="234">
        <f>IF(C16="",0,VLOOKUP($C16,'Gülle-Jaucheanfall-Daten'!$A$4:$H$81,8,FALSE))</f>
        <v>0</v>
      </c>
      <c r="I16" s="534"/>
      <c r="J16" s="107"/>
      <c r="K16" s="538"/>
      <c r="L16" s="134"/>
      <c r="M16" s="108"/>
      <c r="N16" s="124">
        <f t="shared" si="3"/>
        <v>0</v>
      </c>
      <c r="O16" s="101">
        <f t="shared" si="0"/>
        <v>0</v>
      </c>
      <c r="P16" s="101">
        <f t="shared" si="1"/>
        <v>0</v>
      </c>
      <c r="Q16" s="102">
        <f t="shared" si="2"/>
        <v>0</v>
      </c>
      <c r="U16" s="368">
        <v>0.3</v>
      </c>
      <c r="V16" s="368">
        <v>0.25</v>
      </c>
      <c r="W16" s="397">
        <f t="shared" si="4"/>
        <v>0</v>
      </c>
      <c r="X16" s="397">
        <f t="shared" si="5"/>
        <v>0</v>
      </c>
    </row>
    <row r="17" spans="1:39" ht="12.75" customHeight="1" x14ac:dyDescent="0.2">
      <c r="B17" s="225"/>
      <c r="C17" s="227"/>
      <c r="E17" s="50" t="s">
        <v>443</v>
      </c>
      <c r="F17" s="103">
        <f>IF(C17="",0,VLOOKUP($C17,'Gülle-Jaucheanfall-Daten'!$A$4:$H$81,3,FALSE))</f>
        <v>0</v>
      </c>
      <c r="G17" s="104">
        <f>IF(C17="",0,VLOOKUP($C17,'Gülle-Jaucheanfall-Daten'!$A$4:$H$81,4,FALSE))</f>
        <v>0</v>
      </c>
      <c r="H17" s="234">
        <f>IF(C17="",0,VLOOKUP($C17,'Gülle-Jaucheanfall-Daten'!$A$4:$H$81,8,FALSE))</f>
        <v>0</v>
      </c>
      <c r="I17" s="534"/>
      <c r="J17" s="107"/>
      <c r="K17" s="538"/>
      <c r="L17" s="134"/>
      <c r="M17" s="108"/>
      <c r="N17" s="124">
        <f t="shared" si="3"/>
        <v>0</v>
      </c>
      <c r="O17" s="101">
        <f t="shared" si="0"/>
        <v>0</v>
      </c>
      <c r="P17" s="101">
        <f t="shared" si="1"/>
        <v>0</v>
      </c>
      <c r="Q17" s="102">
        <f t="shared" si="2"/>
        <v>0</v>
      </c>
      <c r="U17" s="368">
        <v>0.3</v>
      </c>
      <c r="V17" s="368">
        <v>0.25</v>
      </c>
      <c r="W17" s="397">
        <f t="shared" si="4"/>
        <v>0</v>
      </c>
      <c r="X17" s="397">
        <f t="shared" si="5"/>
        <v>0</v>
      </c>
    </row>
    <row r="18" spans="1:39" ht="12.75" customHeight="1" x14ac:dyDescent="0.2">
      <c r="B18" s="225"/>
      <c r="C18" s="227"/>
      <c r="E18" s="50" t="s">
        <v>443</v>
      </c>
      <c r="F18" s="103">
        <f>IF(C18="",0,VLOOKUP($C18,'Gülle-Jaucheanfall-Daten'!$A$4:$H$81,3,FALSE))</f>
        <v>0</v>
      </c>
      <c r="G18" s="104">
        <f>IF(C18="",0,VLOOKUP($C18,'Gülle-Jaucheanfall-Daten'!$A$4:$H$81,4,FALSE))</f>
        <v>0</v>
      </c>
      <c r="H18" s="234">
        <f>IF(C18="",0,VLOOKUP($C18,'Gülle-Jaucheanfall-Daten'!$A$4:$H$81,8,FALSE))</f>
        <v>0</v>
      </c>
      <c r="I18" s="534"/>
      <c r="J18" s="107"/>
      <c r="K18" s="538"/>
      <c r="L18" s="134"/>
      <c r="M18" s="108"/>
      <c r="N18" s="124">
        <f t="shared" si="3"/>
        <v>0</v>
      </c>
      <c r="O18" s="101">
        <f t="shared" si="0"/>
        <v>0</v>
      </c>
      <c r="P18" s="101">
        <f t="shared" si="1"/>
        <v>0</v>
      </c>
      <c r="Q18" s="102">
        <f t="shared" si="2"/>
        <v>0</v>
      </c>
      <c r="U18" s="368">
        <v>0.3</v>
      </c>
      <c r="V18" s="368">
        <v>0.25</v>
      </c>
      <c r="W18" s="397">
        <f t="shared" si="4"/>
        <v>0</v>
      </c>
      <c r="X18" s="397">
        <f t="shared" si="5"/>
        <v>0</v>
      </c>
    </row>
    <row r="19" spans="1:39" ht="12.75" customHeight="1" x14ac:dyDescent="0.2">
      <c r="B19" s="225"/>
      <c r="C19" s="227"/>
      <c r="E19" s="50" t="s">
        <v>443</v>
      </c>
      <c r="F19" s="103">
        <f>IF(C19="",0,VLOOKUP($C19,'Gülle-Jaucheanfall-Daten'!$A$4:$H$81,3,FALSE))</f>
        <v>0</v>
      </c>
      <c r="G19" s="104">
        <f>IF(C19="",0,VLOOKUP($C19,'Gülle-Jaucheanfall-Daten'!$A$4:$H$81,4,FALSE))</f>
        <v>0</v>
      </c>
      <c r="H19" s="234">
        <f>IF(C19="",0,VLOOKUP($C19,'Gülle-Jaucheanfall-Daten'!$A$4:$H$81,8,FALSE))</f>
        <v>0</v>
      </c>
      <c r="I19" s="534"/>
      <c r="J19" s="107"/>
      <c r="K19" s="538"/>
      <c r="L19" s="134"/>
      <c r="M19" s="108"/>
      <c r="N19" s="124">
        <f t="shared" si="3"/>
        <v>0</v>
      </c>
      <c r="O19" s="101">
        <f t="shared" si="0"/>
        <v>0</v>
      </c>
      <c r="P19" s="101">
        <f t="shared" si="1"/>
        <v>0</v>
      </c>
      <c r="Q19" s="102">
        <f t="shared" si="2"/>
        <v>0</v>
      </c>
      <c r="U19" s="368">
        <v>0.3</v>
      </c>
      <c r="V19" s="368">
        <v>0.25</v>
      </c>
      <c r="W19" s="397">
        <f t="shared" si="4"/>
        <v>0</v>
      </c>
      <c r="X19" s="397">
        <f t="shared" si="5"/>
        <v>0</v>
      </c>
    </row>
    <row r="20" spans="1:39" ht="12.75" customHeight="1" x14ac:dyDescent="0.2">
      <c r="B20" s="225"/>
      <c r="C20" s="227"/>
      <c r="E20" s="50" t="s">
        <v>443</v>
      </c>
      <c r="F20" s="103">
        <f>IF(C20="",0,VLOOKUP($C20,'Gülle-Jaucheanfall-Daten'!$A$4:$H$81,3,FALSE))</f>
        <v>0</v>
      </c>
      <c r="G20" s="104">
        <f>IF(C20="",0,VLOOKUP($C20,'Gülle-Jaucheanfall-Daten'!$A$4:$H$81,4,FALSE))</f>
        <v>0</v>
      </c>
      <c r="H20" s="234">
        <f>IF(C20="",0,VLOOKUP($C20,'Gülle-Jaucheanfall-Daten'!$A$4:$H$81,8,FALSE))</f>
        <v>0</v>
      </c>
      <c r="I20" s="534"/>
      <c r="J20" s="107"/>
      <c r="K20" s="538"/>
      <c r="L20" s="134"/>
      <c r="M20" s="108"/>
      <c r="N20" s="124">
        <f t="shared" si="3"/>
        <v>0</v>
      </c>
      <c r="O20" s="101">
        <f t="shared" si="0"/>
        <v>0</v>
      </c>
      <c r="P20" s="101">
        <f t="shared" si="1"/>
        <v>0</v>
      </c>
      <c r="Q20" s="102">
        <f t="shared" si="2"/>
        <v>0</v>
      </c>
      <c r="U20" s="368">
        <v>0.3</v>
      </c>
      <c r="V20" s="368">
        <v>0.25</v>
      </c>
      <c r="W20" s="397">
        <f t="shared" si="4"/>
        <v>0</v>
      </c>
      <c r="X20" s="397">
        <f t="shared" si="5"/>
        <v>0</v>
      </c>
    </row>
    <row r="21" spans="1:39" ht="12.75" customHeight="1" x14ac:dyDescent="0.2">
      <c r="B21" s="225"/>
      <c r="C21" s="227"/>
      <c r="E21" s="50" t="s">
        <v>443</v>
      </c>
      <c r="F21" s="103">
        <f>IF(C21="",0,VLOOKUP($C21,'Gülle-Jaucheanfall-Daten'!$A$4:$H$81,3,FALSE))</f>
        <v>0</v>
      </c>
      <c r="G21" s="104">
        <f>IF(C21="",0,VLOOKUP($C21,'Gülle-Jaucheanfall-Daten'!$A$4:$H$81,4,FALSE))</f>
        <v>0</v>
      </c>
      <c r="H21" s="234">
        <f>IF(C21="",0,VLOOKUP($C21,'Gülle-Jaucheanfall-Daten'!$A$4:$H$81,8,FALSE))</f>
        <v>0</v>
      </c>
      <c r="I21" s="534"/>
      <c r="J21" s="107"/>
      <c r="K21" s="538"/>
      <c r="L21" s="134"/>
      <c r="M21" s="108"/>
      <c r="N21" s="124">
        <f t="shared" si="3"/>
        <v>0</v>
      </c>
      <c r="O21" s="101">
        <f t="shared" si="0"/>
        <v>0</v>
      </c>
      <c r="P21" s="101">
        <f t="shared" si="1"/>
        <v>0</v>
      </c>
      <c r="Q21" s="102">
        <f t="shared" si="2"/>
        <v>0</v>
      </c>
      <c r="U21" s="368">
        <v>0.3</v>
      </c>
      <c r="V21" s="368">
        <v>0.25</v>
      </c>
      <c r="W21" s="397">
        <f t="shared" si="4"/>
        <v>0</v>
      </c>
      <c r="X21" s="397">
        <f t="shared" si="5"/>
        <v>0</v>
      </c>
    </row>
    <row r="22" spans="1:39" ht="12.75" customHeight="1" x14ac:dyDescent="0.2">
      <c r="B22" s="225"/>
      <c r="C22" s="227"/>
      <c r="E22" s="50" t="s">
        <v>443</v>
      </c>
      <c r="F22" s="103">
        <f>IF(C22="",0,VLOOKUP($C22,'Gülle-Jaucheanfall-Daten'!$A$4:$H$81,3,FALSE))</f>
        <v>0</v>
      </c>
      <c r="G22" s="104">
        <f>IF(C22="",0,VLOOKUP($C22,'Gülle-Jaucheanfall-Daten'!$A$4:$H$81,4,FALSE))</f>
        <v>0</v>
      </c>
      <c r="H22" s="234">
        <f>IF(C22="",0,VLOOKUP($C22,'Gülle-Jaucheanfall-Daten'!$A$4:$H$81,8,FALSE))</f>
        <v>0</v>
      </c>
      <c r="I22" s="534"/>
      <c r="J22" s="107"/>
      <c r="K22" s="538"/>
      <c r="L22" s="134"/>
      <c r="M22" s="108"/>
      <c r="N22" s="124">
        <f t="shared" si="3"/>
        <v>0</v>
      </c>
      <c r="O22" s="101">
        <f t="shared" si="0"/>
        <v>0</v>
      </c>
      <c r="P22" s="101">
        <f t="shared" si="1"/>
        <v>0</v>
      </c>
      <c r="Q22" s="102">
        <f t="shared" si="2"/>
        <v>0</v>
      </c>
      <c r="U22" s="368">
        <v>0.3</v>
      </c>
      <c r="V22" s="368">
        <v>0.25</v>
      </c>
      <c r="W22" s="397">
        <f t="shared" si="4"/>
        <v>0</v>
      </c>
      <c r="X22" s="397">
        <f t="shared" si="5"/>
        <v>0</v>
      </c>
    </row>
    <row r="23" spans="1:39" ht="12.75" customHeight="1" x14ac:dyDescent="0.2">
      <c r="B23" s="225"/>
      <c r="C23" s="227"/>
      <c r="E23" s="50" t="s">
        <v>443</v>
      </c>
      <c r="F23" s="103">
        <f>IF(C23="",0,VLOOKUP($C23,'Gülle-Jaucheanfall-Daten'!$A$4:$H$81,3,FALSE))</f>
        <v>0</v>
      </c>
      <c r="G23" s="104">
        <f>IF(C23="",0,VLOOKUP($C23,'Gülle-Jaucheanfall-Daten'!$A$4:$H$81,4,FALSE))</f>
        <v>0</v>
      </c>
      <c r="H23" s="234">
        <f>IF(C23="",0,VLOOKUP($C23,'Gülle-Jaucheanfall-Daten'!$A$4:$H$81,8,FALSE))</f>
        <v>0</v>
      </c>
      <c r="I23" s="534"/>
      <c r="J23" s="107"/>
      <c r="K23" s="538"/>
      <c r="L23" s="134"/>
      <c r="M23" s="108"/>
      <c r="N23" s="124">
        <f t="shared" si="3"/>
        <v>0</v>
      </c>
      <c r="O23" s="101">
        <f t="shared" si="0"/>
        <v>0</v>
      </c>
      <c r="P23" s="101">
        <f t="shared" si="1"/>
        <v>0</v>
      </c>
      <c r="Q23" s="102">
        <f t="shared" si="2"/>
        <v>0</v>
      </c>
      <c r="U23" s="368">
        <v>0.3</v>
      </c>
      <c r="V23" s="368">
        <v>0.25</v>
      </c>
      <c r="W23" s="397">
        <f t="shared" si="4"/>
        <v>0</v>
      </c>
      <c r="X23" s="397">
        <f t="shared" si="5"/>
        <v>0</v>
      </c>
    </row>
    <row r="24" spans="1:39" ht="12.75" customHeight="1" x14ac:dyDescent="0.2">
      <c r="B24" s="225"/>
      <c r="C24" s="227"/>
      <c r="E24" s="50" t="s">
        <v>443</v>
      </c>
      <c r="F24" s="103">
        <f>IF(C24="",0,VLOOKUP($C24,'Gülle-Jaucheanfall-Daten'!$A$4:$H$81,3,FALSE))</f>
        <v>0</v>
      </c>
      <c r="G24" s="104">
        <f>IF(C24="",0,VLOOKUP($C24,'Gülle-Jaucheanfall-Daten'!$A$4:$H$81,4,FALSE))</f>
        <v>0</v>
      </c>
      <c r="H24" s="234">
        <f>IF(C24="",0,VLOOKUP($C24,'Gülle-Jaucheanfall-Daten'!$A$4:$H$81,8,FALSE))</f>
        <v>0</v>
      </c>
      <c r="I24" s="534"/>
      <c r="J24" s="107"/>
      <c r="K24" s="538"/>
      <c r="L24" s="134"/>
      <c r="M24" s="108"/>
      <c r="N24" s="124">
        <f t="shared" si="3"/>
        <v>0</v>
      </c>
      <c r="O24" s="101">
        <f t="shared" si="0"/>
        <v>0</v>
      </c>
      <c r="P24" s="101">
        <f t="shared" si="1"/>
        <v>0</v>
      </c>
      <c r="Q24" s="102">
        <f t="shared" si="2"/>
        <v>0</v>
      </c>
      <c r="U24" s="368">
        <v>0.3</v>
      </c>
      <c r="V24" s="368">
        <v>0.25</v>
      </c>
      <c r="W24" s="397">
        <f t="shared" si="4"/>
        <v>0</v>
      </c>
      <c r="X24" s="397">
        <f t="shared" si="5"/>
        <v>0</v>
      </c>
    </row>
    <row r="25" spans="1:39" ht="12.75" customHeight="1" x14ac:dyDescent="0.2">
      <c r="B25" s="225"/>
      <c r="C25" s="227"/>
      <c r="E25" s="50" t="s">
        <v>443</v>
      </c>
      <c r="F25" s="103">
        <f>IF(C25="",0,VLOOKUP($C25,'Gülle-Jaucheanfall-Daten'!$A$4:$H$81,3,FALSE))</f>
        <v>0</v>
      </c>
      <c r="G25" s="104">
        <f>IF(C25="",0,VLOOKUP($C25,'Gülle-Jaucheanfall-Daten'!$A$4:$H$81,4,FALSE))</f>
        <v>0</v>
      </c>
      <c r="H25" s="234">
        <f>IF(C25="",0,VLOOKUP($C25,'Gülle-Jaucheanfall-Daten'!$A$4:$H$81,8,FALSE))</f>
        <v>0</v>
      </c>
      <c r="I25" s="534"/>
      <c r="J25" s="107"/>
      <c r="K25" s="538"/>
      <c r="L25" s="134"/>
      <c r="M25" s="108"/>
      <c r="N25" s="124">
        <f t="shared" si="3"/>
        <v>0</v>
      </c>
      <c r="O25" s="101">
        <f t="shared" si="0"/>
        <v>0</v>
      </c>
      <c r="P25" s="101">
        <f t="shared" si="1"/>
        <v>0</v>
      </c>
      <c r="Q25" s="102">
        <f t="shared" si="2"/>
        <v>0</v>
      </c>
      <c r="U25" s="368">
        <v>0.3</v>
      </c>
      <c r="V25" s="368">
        <v>0.25</v>
      </c>
      <c r="W25" s="397">
        <f t="shared" si="4"/>
        <v>0</v>
      </c>
      <c r="X25" s="397">
        <f t="shared" si="5"/>
        <v>0</v>
      </c>
    </row>
    <row r="26" spans="1:39" ht="14.25" customHeight="1" thickBot="1" x14ac:dyDescent="0.25">
      <c r="B26" s="225"/>
      <c r="C26" s="228"/>
      <c r="E26" s="50" t="s">
        <v>443</v>
      </c>
      <c r="F26" s="235">
        <f>IF(C26="",0,VLOOKUP($C26,'Gülle-Jaucheanfall-Daten'!$A$4:$H$81,3,FALSE))</f>
        <v>0</v>
      </c>
      <c r="G26" s="236">
        <f>IF(C26="",0,VLOOKUP($C26,'Gülle-Jaucheanfall-Daten'!$A$4:$H$81,4,FALSE))</f>
        <v>0</v>
      </c>
      <c r="H26" s="237">
        <f>IF(C26="",0,VLOOKUP($C26,'Gülle-Jaucheanfall-Daten'!$A$4:$H$81,8,FALSE))</f>
        <v>0</v>
      </c>
      <c r="I26" s="535"/>
      <c r="J26" s="109"/>
      <c r="K26" s="539"/>
      <c r="L26" s="135"/>
      <c r="M26" s="542"/>
      <c r="N26" s="125">
        <f t="shared" si="3"/>
        <v>0</v>
      </c>
      <c r="O26" s="101">
        <f t="shared" si="0"/>
        <v>0</v>
      </c>
      <c r="P26" s="101">
        <f t="shared" si="1"/>
        <v>0</v>
      </c>
      <c r="Q26" s="102">
        <f t="shared" si="2"/>
        <v>0</v>
      </c>
      <c r="U26" s="368">
        <v>0.3</v>
      </c>
      <c r="V26" s="368">
        <v>0.25</v>
      </c>
      <c r="W26" s="397">
        <f t="shared" si="4"/>
        <v>0</v>
      </c>
      <c r="X26" s="397">
        <f t="shared" si="5"/>
        <v>0</v>
      </c>
    </row>
    <row r="27" spans="1:39" s="30" customFormat="1" ht="15.75" customHeight="1" thickBot="1" x14ac:dyDescent="0.25">
      <c r="A27" s="368"/>
      <c r="B27" s="652" t="s">
        <v>43</v>
      </c>
      <c r="C27" s="653"/>
      <c r="D27" s="211"/>
      <c r="E27" s="371"/>
      <c r="F27" s="371"/>
      <c r="G27" s="371"/>
      <c r="H27" s="371"/>
      <c r="I27" s="371"/>
      <c r="J27" s="372"/>
      <c r="K27" s="373"/>
      <c r="L27" s="373"/>
      <c r="M27" s="373"/>
      <c r="N27" s="374"/>
      <c r="O27" s="374"/>
      <c r="P27" s="374"/>
      <c r="Q27" s="374"/>
      <c r="R27" s="368"/>
      <c r="S27" s="396"/>
      <c r="T27" s="368"/>
      <c r="U27" s="368"/>
      <c r="V27" s="368"/>
      <c r="W27" s="397"/>
      <c r="X27" s="397"/>
      <c r="Y27" s="368"/>
      <c r="Z27" s="368"/>
      <c r="AA27" s="368"/>
      <c r="AB27" s="368"/>
      <c r="AC27" s="368"/>
      <c r="AD27" s="368"/>
      <c r="AE27" s="368"/>
      <c r="AF27" s="368"/>
      <c r="AG27" s="368"/>
      <c r="AH27" s="368"/>
      <c r="AI27" s="368"/>
      <c r="AJ27" s="368"/>
      <c r="AK27" s="368"/>
      <c r="AL27" s="368"/>
      <c r="AM27" s="368"/>
    </row>
    <row r="28" spans="1:39" ht="13.5" customHeight="1" x14ac:dyDescent="0.2">
      <c r="B28" s="618"/>
      <c r="C28" s="619"/>
      <c r="E28" s="49" t="s">
        <v>443</v>
      </c>
      <c r="F28" s="110"/>
      <c r="G28" s="111"/>
      <c r="H28" s="439"/>
      <c r="I28" s="112"/>
      <c r="J28" s="113"/>
      <c r="K28" s="537"/>
      <c r="L28" s="540"/>
      <c r="M28" s="541"/>
      <c r="N28" s="98">
        <f t="shared" ref="N28:O32" si="6">ROUND(F28*J28,1)</f>
        <v>0</v>
      </c>
      <c r="O28" s="99">
        <f t="shared" si="6"/>
        <v>0</v>
      </c>
      <c r="P28" s="99">
        <f>N28/365*(365-L28)</f>
        <v>0</v>
      </c>
      <c r="Q28" s="100">
        <f>ROUND(O28/365*(365-M28),1)</f>
        <v>0</v>
      </c>
      <c r="U28" s="368">
        <v>0.3</v>
      </c>
      <c r="V28" s="368">
        <v>0.25</v>
      </c>
      <c r="W28" s="397">
        <f t="shared" si="4"/>
        <v>0</v>
      </c>
      <c r="X28" s="397">
        <f t="shared" si="5"/>
        <v>0</v>
      </c>
    </row>
    <row r="29" spans="1:39" ht="13.5" customHeight="1" x14ac:dyDescent="0.2">
      <c r="B29" s="614"/>
      <c r="C29" s="615"/>
      <c r="E29" s="50" t="s">
        <v>443</v>
      </c>
      <c r="F29" s="114"/>
      <c r="G29" s="115"/>
      <c r="H29" s="440"/>
      <c r="I29" s="116"/>
      <c r="J29" s="107"/>
      <c r="K29" s="538"/>
      <c r="L29" s="134"/>
      <c r="M29" s="108"/>
      <c r="N29" s="98">
        <f t="shared" si="6"/>
        <v>0</v>
      </c>
      <c r="O29" s="99">
        <f t="shared" si="6"/>
        <v>0</v>
      </c>
      <c r="P29" s="99">
        <f>N29/365*(365-L29)</f>
        <v>0</v>
      </c>
      <c r="Q29" s="100">
        <f>ROUND(O29/365*(365-M29),1)</f>
        <v>0</v>
      </c>
      <c r="U29" s="368">
        <v>0.3</v>
      </c>
      <c r="V29" s="368">
        <v>0.25</v>
      </c>
      <c r="W29" s="397">
        <f t="shared" si="4"/>
        <v>0</v>
      </c>
      <c r="X29" s="397">
        <f t="shared" si="5"/>
        <v>0</v>
      </c>
    </row>
    <row r="30" spans="1:39" ht="13.5" customHeight="1" x14ac:dyDescent="0.2">
      <c r="B30" s="614"/>
      <c r="C30" s="615"/>
      <c r="E30" s="50" t="s">
        <v>443</v>
      </c>
      <c r="F30" s="114"/>
      <c r="G30" s="115"/>
      <c r="H30" s="440"/>
      <c r="I30" s="116"/>
      <c r="J30" s="107"/>
      <c r="K30" s="538"/>
      <c r="L30" s="134"/>
      <c r="M30" s="108"/>
      <c r="N30" s="98">
        <f t="shared" si="6"/>
        <v>0</v>
      </c>
      <c r="O30" s="99">
        <f t="shared" si="6"/>
        <v>0</v>
      </c>
      <c r="P30" s="99">
        <f>N30/365*(365-L30)</f>
        <v>0</v>
      </c>
      <c r="Q30" s="100">
        <f>ROUND(O30/365*(365-M30),1)</f>
        <v>0</v>
      </c>
      <c r="T30" s="369"/>
      <c r="U30" s="368">
        <v>0.3</v>
      </c>
      <c r="V30" s="368">
        <v>0.25</v>
      </c>
      <c r="W30" s="397">
        <f t="shared" si="4"/>
        <v>0</v>
      </c>
      <c r="X30" s="397">
        <f t="shared" si="5"/>
        <v>0</v>
      </c>
    </row>
    <row r="31" spans="1:39" ht="13.5" customHeight="1" x14ac:dyDescent="0.2">
      <c r="B31" s="614"/>
      <c r="C31" s="615"/>
      <c r="E31" s="50" t="s">
        <v>443</v>
      </c>
      <c r="F31" s="114"/>
      <c r="G31" s="115"/>
      <c r="H31" s="440"/>
      <c r="I31" s="116"/>
      <c r="J31" s="107"/>
      <c r="K31" s="538"/>
      <c r="L31" s="134"/>
      <c r="M31" s="108"/>
      <c r="N31" s="98">
        <f t="shared" si="6"/>
        <v>0</v>
      </c>
      <c r="O31" s="99">
        <f t="shared" si="6"/>
        <v>0</v>
      </c>
      <c r="P31" s="99">
        <f>N31/365*(365-L31)</f>
        <v>0</v>
      </c>
      <c r="Q31" s="100">
        <f>ROUND(O31/365*(365-M31),1)</f>
        <v>0</v>
      </c>
      <c r="U31" s="368">
        <v>0.3</v>
      </c>
      <c r="V31" s="368">
        <v>0.25</v>
      </c>
      <c r="W31" s="397">
        <f t="shared" si="4"/>
        <v>0</v>
      </c>
      <c r="X31" s="397">
        <f t="shared" si="5"/>
        <v>0</v>
      </c>
    </row>
    <row r="32" spans="1:39" ht="13.5" customHeight="1" thickBot="1" x14ac:dyDescent="0.25">
      <c r="B32" s="616"/>
      <c r="C32" s="617"/>
      <c r="E32" s="50" t="s">
        <v>443</v>
      </c>
      <c r="F32" s="117"/>
      <c r="G32" s="118"/>
      <c r="H32" s="441"/>
      <c r="I32" s="119"/>
      <c r="J32" s="109"/>
      <c r="K32" s="539"/>
      <c r="L32" s="135"/>
      <c r="M32" s="542"/>
      <c r="N32" s="98">
        <f t="shared" si="6"/>
        <v>0</v>
      </c>
      <c r="O32" s="99">
        <f t="shared" si="6"/>
        <v>0</v>
      </c>
      <c r="P32" s="99">
        <f>N32/365*(365-L32)</f>
        <v>0</v>
      </c>
      <c r="Q32" s="100">
        <f>ROUND(O32/365*(365-M32),1)</f>
        <v>0</v>
      </c>
      <c r="U32" s="368">
        <v>0.3</v>
      </c>
      <c r="V32" s="368">
        <v>0.25</v>
      </c>
      <c r="W32" s="397">
        <f t="shared" si="4"/>
        <v>0</v>
      </c>
      <c r="X32" s="397">
        <f t="shared" si="5"/>
        <v>0</v>
      </c>
    </row>
    <row r="33" spans="1:39" s="368" customFormat="1" ht="14.25" customHeight="1" thickBot="1" x14ac:dyDescent="0.25">
      <c r="B33" s="649" t="s">
        <v>334</v>
      </c>
      <c r="C33" s="650"/>
      <c r="D33" s="211"/>
      <c r="E33" s="377"/>
      <c r="F33" s="378"/>
      <c r="G33" s="378"/>
      <c r="H33" s="378"/>
      <c r="I33" s="378"/>
      <c r="J33" s="378"/>
      <c r="K33" s="378"/>
      <c r="L33" s="378"/>
      <c r="M33" s="378"/>
      <c r="N33" s="379"/>
      <c r="O33" s="379"/>
      <c r="P33" s="379"/>
      <c r="Q33" s="379"/>
      <c r="S33" s="396"/>
    </row>
    <row r="34" spans="1:39" ht="14.25" customHeight="1" x14ac:dyDescent="0.2">
      <c r="B34" s="618"/>
      <c r="C34" s="619"/>
      <c r="E34" s="273" t="s">
        <v>467</v>
      </c>
      <c r="F34" s="53"/>
      <c r="G34" s="53"/>
      <c r="H34" s="53"/>
      <c r="I34" s="53"/>
      <c r="J34" s="53"/>
      <c r="K34" s="53"/>
      <c r="L34" s="53"/>
      <c r="M34" s="53"/>
      <c r="N34" s="267"/>
      <c r="O34" s="267"/>
      <c r="P34" s="267"/>
      <c r="Q34" s="271"/>
      <c r="S34" s="398"/>
    </row>
    <row r="35" spans="1:39" ht="14.25" customHeight="1" x14ac:dyDescent="0.2">
      <c r="B35" s="614"/>
      <c r="C35" s="615"/>
      <c r="E35" s="50" t="s">
        <v>467</v>
      </c>
      <c r="F35" s="269"/>
      <c r="G35" s="269"/>
      <c r="H35" s="269"/>
      <c r="I35" s="269"/>
      <c r="J35" s="269"/>
      <c r="K35" s="269"/>
      <c r="L35" s="269"/>
      <c r="M35" s="269"/>
      <c r="N35" s="270"/>
      <c r="O35" s="270"/>
      <c r="P35" s="270"/>
      <c r="Q35" s="155"/>
    </row>
    <row r="36" spans="1:39" ht="14.25" customHeight="1" thickBot="1" x14ac:dyDescent="0.25">
      <c r="B36" s="616"/>
      <c r="C36" s="617"/>
      <c r="E36" s="50" t="s">
        <v>467</v>
      </c>
      <c r="F36" s="56"/>
      <c r="G36" s="56"/>
      <c r="H36" s="56"/>
      <c r="I36" s="56"/>
      <c r="J36" s="56"/>
      <c r="K36" s="56"/>
      <c r="L36" s="56"/>
      <c r="M36" s="56"/>
      <c r="N36" s="268"/>
      <c r="O36" s="268"/>
      <c r="P36" s="268"/>
      <c r="Q36" s="272"/>
    </row>
    <row r="37" spans="1:39" s="369" customFormat="1" ht="15" customHeight="1" thickBot="1" x14ac:dyDescent="0.25">
      <c r="B37" s="380" t="s">
        <v>226</v>
      </c>
      <c r="C37" s="381"/>
      <c r="D37" s="211"/>
      <c r="E37" s="382"/>
      <c r="F37" s="216"/>
      <c r="G37" s="651"/>
      <c r="H37" s="651"/>
      <c r="I37" s="383"/>
      <c r="J37" s="383"/>
      <c r="K37" s="383"/>
      <c r="L37" s="383"/>
      <c r="M37" s="383"/>
      <c r="N37" s="384"/>
      <c r="O37" s="384"/>
      <c r="P37" s="384"/>
      <c r="Q37" s="384"/>
      <c r="S37" s="383"/>
    </row>
    <row r="38" spans="1:39" s="57" customFormat="1" ht="12.75" customHeight="1" thickBot="1" x14ac:dyDescent="0.25">
      <c r="A38" s="338"/>
      <c r="B38" s="143" t="s">
        <v>220</v>
      </c>
      <c r="C38" s="144"/>
      <c r="D38" s="211"/>
      <c r="E38" s="146" t="s">
        <v>221</v>
      </c>
      <c r="F38" s="256" t="s">
        <v>45</v>
      </c>
      <c r="G38" s="145"/>
      <c r="H38" s="145"/>
      <c r="I38" s="145"/>
      <c r="J38" s="145"/>
      <c r="K38" s="145"/>
      <c r="L38" s="145"/>
      <c r="M38" s="145"/>
      <c r="N38" s="145"/>
      <c r="O38" s="145"/>
      <c r="P38" s="145"/>
      <c r="Q38" s="157"/>
      <c r="R38" s="338"/>
      <c r="S38" s="392"/>
      <c r="T38" s="338"/>
      <c r="U38" s="338"/>
      <c r="V38" s="338"/>
      <c r="W38" s="338"/>
      <c r="X38" s="338"/>
      <c r="Y38" s="338"/>
      <c r="Z38" s="338"/>
      <c r="AA38" s="338"/>
      <c r="AB38" s="338"/>
      <c r="AC38" s="338"/>
      <c r="AD38" s="338"/>
      <c r="AE38" s="338"/>
      <c r="AF38" s="338"/>
      <c r="AG38" s="338"/>
      <c r="AH38" s="338"/>
      <c r="AI38" s="338"/>
      <c r="AJ38" s="338"/>
      <c r="AK38" s="338"/>
      <c r="AL38" s="338"/>
      <c r="AM38" s="338"/>
    </row>
    <row r="39" spans="1:39" s="57" customFormat="1" ht="14.25" customHeight="1" x14ac:dyDescent="0.2">
      <c r="A39" s="338"/>
      <c r="B39" s="141" t="s">
        <v>222</v>
      </c>
      <c r="C39" s="149"/>
      <c r="D39" s="211"/>
      <c r="E39" s="147" t="s">
        <v>223</v>
      </c>
      <c r="F39" s="156"/>
      <c r="G39" s="142"/>
      <c r="H39" s="142"/>
      <c r="I39" s="142"/>
      <c r="J39" s="142"/>
      <c r="K39" s="142"/>
      <c r="L39" s="142"/>
      <c r="M39" s="142"/>
      <c r="N39" s="142"/>
      <c r="O39" s="142"/>
      <c r="P39" s="255" t="s">
        <v>351</v>
      </c>
      <c r="Q39" s="158">
        <f>IF(F39&gt;0,Q38*F39/1000/4,0)</f>
        <v>0</v>
      </c>
      <c r="R39" s="338"/>
      <c r="S39" s="392"/>
      <c r="T39" s="338"/>
      <c r="U39" s="338"/>
      <c r="V39" s="338"/>
      <c r="W39" s="338"/>
      <c r="X39" s="338"/>
      <c r="Y39" s="338"/>
      <c r="Z39" s="338"/>
      <c r="AA39" s="338"/>
      <c r="AB39" s="338"/>
      <c r="AC39" s="338"/>
      <c r="AD39" s="338"/>
      <c r="AE39" s="338"/>
      <c r="AF39" s="338"/>
      <c r="AG39" s="338"/>
      <c r="AH39" s="338"/>
      <c r="AI39" s="338"/>
      <c r="AJ39" s="338"/>
      <c r="AK39" s="338"/>
      <c r="AL39" s="338"/>
      <c r="AM39" s="338"/>
    </row>
    <row r="40" spans="1:39" s="57" customFormat="1" ht="14.25" customHeight="1" x14ac:dyDescent="0.2">
      <c r="A40" s="338"/>
      <c r="B40" s="150" t="s">
        <v>225</v>
      </c>
      <c r="C40" s="149"/>
      <c r="D40" s="211"/>
      <c r="E40" s="147" t="s">
        <v>223</v>
      </c>
      <c r="F40" s="156"/>
      <c r="G40" s="142"/>
      <c r="H40" s="142"/>
      <c r="I40" s="142"/>
      <c r="J40" s="142"/>
      <c r="K40" s="142"/>
      <c r="L40" s="142"/>
      <c r="M40" s="142"/>
      <c r="N40" s="142"/>
      <c r="O40" s="142"/>
      <c r="P40" s="255" t="s">
        <v>351</v>
      </c>
      <c r="Q40" s="158">
        <f>IF(F40&gt;0,Q38*F40/1000/4,0)</f>
        <v>0</v>
      </c>
      <c r="R40" s="338"/>
      <c r="S40" s="392"/>
      <c r="T40" s="338"/>
      <c r="U40" s="338"/>
      <c r="V40" s="338"/>
      <c r="W40" s="338"/>
      <c r="X40" s="338"/>
      <c r="Y40" s="338"/>
      <c r="Z40" s="338"/>
      <c r="AA40" s="338"/>
      <c r="AB40" s="338"/>
      <c r="AC40" s="338"/>
      <c r="AD40" s="338"/>
      <c r="AE40" s="338"/>
      <c r="AF40" s="338"/>
      <c r="AG40" s="338"/>
      <c r="AH40" s="338"/>
      <c r="AI40" s="338"/>
      <c r="AJ40" s="338"/>
      <c r="AK40" s="338"/>
      <c r="AL40" s="338"/>
      <c r="AM40" s="338"/>
    </row>
    <row r="41" spans="1:39" s="57" customFormat="1" ht="14.25" customHeight="1" x14ac:dyDescent="0.2">
      <c r="A41" s="338"/>
      <c r="B41" s="150" t="s">
        <v>224</v>
      </c>
      <c r="C41" s="149"/>
      <c r="D41" s="211"/>
      <c r="E41" s="147" t="s">
        <v>223</v>
      </c>
      <c r="F41" s="156"/>
      <c r="G41" s="142"/>
      <c r="H41" s="142"/>
      <c r="I41" s="142"/>
      <c r="J41" s="142"/>
      <c r="K41" s="142"/>
      <c r="L41" s="142"/>
      <c r="M41" s="142"/>
      <c r="N41" s="142"/>
      <c r="O41" s="142"/>
      <c r="P41" s="255" t="s">
        <v>351</v>
      </c>
      <c r="Q41" s="158">
        <f>IF(F41&gt;0,Q38*F41/1000/4,0)</f>
        <v>0</v>
      </c>
      <c r="R41" s="338"/>
      <c r="S41" s="392"/>
      <c r="T41" s="338"/>
      <c r="U41" s="338"/>
      <c r="V41" s="338"/>
      <c r="W41" s="338"/>
      <c r="X41" s="338"/>
      <c r="Y41" s="338"/>
      <c r="Z41" s="338"/>
      <c r="AA41" s="338"/>
      <c r="AB41" s="338"/>
      <c r="AC41" s="338"/>
      <c r="AD41" s="338"/>
      <c r="AE41" s="338"/>
      <c r="AF41" s="338"/>
      <c r="AG41" s="338"/>
      <c r="AH41" s="338"/>
      <c r="AI41" s="338"/>
      <c r="AJ41" s="338"/>
      <c r="AK41" s="338"/>
      <c r="AL41" s="338"/>
      <c r="AM41" s="338"/>
    </row>
    <row r="42" spans="1:39" s="57" customFormat="1" ht="14.25" customHeight="1" x14ac:dyDescent="0.2">
      <c r="A42" s="338"/>
      <c r="B42" s="150" t="s">
        <v>349</v>
      </c>
      <c r="C42" s="149"/>
      <c r="D42" s="211"/>
      <c r="E42" s="147" t="s">
        <v>212</v>
      </c>
      <c r="F42" s="142"/>
      <c r="G42" s="142"/>
      <c r="H42" s="142"/>
      <c r="I42" s="142"/>
      <c r="J42" s="142"/>
      <c r="K42" s="142"/>
      <c r="L42" s="142"/>
      <c r="M42" s="142"/>
      <c r="N42" s="142"/>
      <c r="O42" s="142"/>
      <c r="P42" s="142"/>
      <c r="Q42" s="257"/>
      <c r="R42" s="338"/>
      <c r="S42" s="392"/>
      <c r="T42" s="338"/>
      <c r="U42" s="338"/>
      <c r="V42" s="338"/>
      <c r="W42" s="338"/>
      <c r="X42" s="338"/>
      <c r="Y42" s="338"/>
      <c r="Z42" s="338"/>
      <c r="AA42" s="338"/>
      <c r="AB42" s="338"/>
      <c r="AC42" s="338"/>
      <c r="AD42" s="338"/>
      <c r="AE42" s="338"/>
      <c r="AF42" s="338"/>
      <c r="AG42" s="338"/>
      <c r="AH42" s="338"/>
      <c r="AI42" s="338"/>
      <c r="AJ42" s="338"/>
      <c r="AK42" s="338"/>
      <c r="AL42" s="338"/>
      <c r="AM42" s="338"/>
    </row>
    <row r="43" spans="1:39" s="57" customFormat="1" ht="14.25" customHeight="1" thickBot="1" x14ac:dyDescent="0.25">
      <c r="A43" s="338"/>
      <c r="B43" s="151" t="s">
        <v>335</v>
      </c>
      <c r="C43" s="152"/>
      <c r="D43" s="211"/>
      <c r="E43" s="148" t="s">
        <v>212</v>
      </c>
      <c r="F43" s="153"/>
      <c r="G43" s="153"/>
      <c r="H43" s="153"/>
      <c r="I43" s="153"/>
      <c r="J43" s="153"/>
      <c r="K43" s="153"/>
      <c r="L43" s="153"/>
      <c r="M43" s="153"/>
      <c r="N43" s="153"/>
      <c r="O43" s="153"/>
      <c r="P43" s="153"/>
      <c r="Q43" s="159"/>
      <c r="R43" s="338"/>
      <c r="S43" s="392"/>
      <c r="T43" s="338"/>
      <c r="U43" s="338"/>
      <c r="V43" s="338"/>
      <c r="W43" s="338"/>
      <c r="X43" s="338"/>
      <c r="Y43" s="338"/>
      <c r="Z43" s="338"/>
      <c r="AA43" s="338"/>
      <c r="AB43" s="338"/>
      <c r="AC43" s="338"/>
      <c r="AD43" s="338"/>
      <c r="AE43" s="338"/>
      <c r="AF43" s="338"/>
      <c r="AG43" s="338"/>
      <c r="AH43" s="338"/>
      <c r="AI43" s="338"/>
      <c r="AJ43" s="338"/>
      <c r="AK43" s="338"/>
      <c r="AL43" s="338"/>
      <c r="AM43" s="338"/>
    </row>
    <row r="44" spans="1:39" s="338" customFormat="1" ht="12.75" customHeight="1" x14ac:dyDescent="0.2">
      <c r="C44" s="211"/>
      <c r="D44" s="211"/>
      <c r="R44" s="370"/>
      <c r="S44" s="392"/>
    </row>
    <row r="45" spans="1:39" s="338" customFormat="1" ht="12.75" customHeight="1" x14ac:dyDescent="0.2">
      <c r="B45" s="648" t="s">
        <v>463</v>
      </c>
      <c r="C45" s="648"/>
      <c r="D45" s="648"/>
      <c r="E45" s="648"/>
      <c r="F45" s="648"/>
      <c r="G45" s="648"/>
      <c r="H45" s="648"/>
      <c r="I45" s="648"/>
      <c r="J45" s="648"/>
      <c r="K45" s="648"/>
      <c r="L45" s="648"/>
      <c r="M45" s="648"/>
      <c r="N45" s="648"/>
      <c r="O45" s="648"/>
      <c r="P45" s="648"/>
      <c r="Q45" s="648"/>
      <c r="R45" s="370"/>
      <c r="S45" s="392"/>
    </row>
    <row r="46" spans="1:39" s="338" customFormat="1" ht="12.75" customHeight="1" x14ac:dyDescent="0.2">
      <c r="B46" s="385"/>
      <c r="C46" s="376"/>
      <c r="D46" s="376"/>
      <c r="E46" s="386"/>
      <c r="F46" s="386"/>
      <c r="G46" s="386"/>
      <c r="H46" s="386"/>
      <c r="I46" s="386"/>
      <c r="J46" s="386"/>
      <c r="Q46" s="370"/>
      <c r="R46" s="370"/>
      <c r="S46" s="392"/>
    </row>
    <row r="47" spans="1:39" s="338" customFormat="1" ht="12.75" customHeight="1" x14ac:dyDescent="0.2">
      <c r="C47" s="211"/>
      <c r="D47" s="211"/>
      <c r="R47" s="370"/>
      <c r="S47" s="392"/>
    </row>
    <row r="48" spans="1:39" s="338" customFormat="1" ht="12.75" customHeight="1" x14ac:dyDescent="0.2">
      <c r="C48" s="211"/>
      <c r="D48" s="211"/>
      <c r="R48" s="370"/>
      <c r="S48" s="392"/>
    </row>
    <row r="49" spans="3:19" s="338" customFormat="1" ht="12.75" customHeight="1" x14ac:dyDescent="0.2">
      <c r="C49" s="211"/>
      <c r="D49" s="211"/>
      <c r="R49" s="370"/>
      <c r="S49" s="392"/>
    </row>
    <row r="50" spans="3:19" s="338" customFormat="1" ht="12.75" customHeight="1" x14ac:dyDescent="0.2">
      <c r="C50" s="211"/>
      <c r="D50" s="211"/>
      <c r="S50" s="392"/>
    </row>
    <row r="51" spans="3:19" s="338" customFormat="1" ht="12.75" customHeight="1" x14ac:dyDescent="0.2">
      <c r="C51" s="211"/>
      <c r="D51" s="211"/>
      <c r="S51" s="392"/>
    </row>
    <row r="52" spans="3:19" s="338" customFormat="1" ht="12.75" customHeight="1" x14ac:dyDescent="0.2">
      <c r="C52" s="211"/>
      <c r="D52" s="211"/>
      <c r="S52" s="392"/>
    </row>
    <row r="53" spans="3:19" s="338" customFormat="1" ht="12.75" customHeight="1" x14ac:dyDescent="0.2">
      <c r="C53" s="211"/>
      <c r="D53" s="211"/>
      <c r="S53" s="392"/>
    </row>
    <row r="54" spans="3:19" s="338" customFormat="1" ht="12.75" customHeight="1" x14ac:dyDescent="0.2">
      <c r="C54" s="211"/>
      <c r="D54" s="211"/>
      <c r="S54" s="392"/>
    </row>
    <row r="55" spans="3:19" s="338" customFormat="1" ht="12.75" customHeight="1" x14ac:dyDescent="0.2">
      <c r="C55" s="211"/>
      <c r="D55" s="211"/>
      <c r="S55" s="392"/>
    </row>
    <row r="56" spans="3:19" s="338" customFormat="1" ht="12.75" customHeight="1" x14ac:dyDescent="0.2">
      <c r="C56" s="211"/>
      <c r="D56" s="211"/>
      <c r="S56" s="392"/>
    </row>
    <row r="57" spans="3:19" s="338" customFormat="1" ht="12.75" customHeight="1" x14ac:dyDescent="0.2">
      <c r="C57" s="211"/>
      <c r="D57" s="211"/>
      <c r="S57" s="392"/>
    </row>
    <row r="58" spans="3:19" s="338" customFormat="1" ht="12.75" customHeight="1" x14ac:dyDescent="0.2">
      <c r="C58" s="211"/>
      <c r="D58" s="211"/>
      <c r="S58" s="392"/>
    </row>
    <row r="59" spans="3:19" s="338" customFormat="1" ht="12.75" customHeight="1" x14ac:dyDescent="0.2">
      <c r="C59" s="211"/>
      <c r="D59" s="211"/>
      <c r="S59" s="392"/>
    </row>
    <row r="60" spans="3:19" s="338" customFormat="1" ht="12.75" customHeight="1" x14ac:dyDescent="0.2">
      <c r="C60" s="211"/>
      <c r="D60" s="211"/>
      <c r="S60" s="392"/>
    </row>
    <row r="61" spans="3:19" s="338" customFormat="1" ht="12.75" customHeight="1" x14ac:dyDescent="0.2">
      <c r="C61" s="211"/>
      <c r="D61" s="211"/>
      <c r="S61" s="392"/>
    </row>
    <row r="62" spans="3:19" s="338" customFormat="1" ht="12.75" customHeight="1" x14ac:dyDescent="0.2">
      <c r="C62" s="211"/>
      <c r="D62" s="211"/>
      <c r="S62" s="392"/>
    </row>
    <row r="63" spans="3:19" s="338" customFormat="1" ht="12.75" customHeight="1" x14ac:dyDescent="0.2">
      <c r="C63" s="211"/>
      <c r="D63" s="211"/>
      <c r="S63" s="392"/>
    </row>
    <row r="64" spans="3:19" s="338" customFormat="1" ht="12.75" customHeight="1" x14ac:dyDescent="0.2">
      <c r="C64" s="211"/>
      <c r="D64" s="211"/>
      <c r="S64" s="392"/>
    </row>
    <row r="65" spans="3:19" s="338" customFormat="1" ht="12.75" customHeight="1" x14ac:dyDescent="0.2">
      <c r="C65" s="211"/>
      <c r="D65" s="211"/>
      <c r="S65" s="392"/>
    </row>
    <row r="66" spans="3:19" s="338" customFormat="1" ht="12.75" customHeight="1" x14ac:dyDescent="0.2">
      <c r="C66" s="211"/>
      <c r="D66" s="211"/>
      <c r="S66" s="392"/>
    </row>
    <row r="67" spans="3:19" s="338" customFormat="1" ht="12.75" customHeight="1" x14ac:dyDescent="0.2">
      <c r="C67" s="211"/>
      <c r="D67" s="211"/>
      <c r="S67" s="392"/>
    </row>
    <row r="68" spans="3:19" s="338" customFormat="1" ht="12.75" customHeight="1" x14ac:dyDescent="0.2">
      <c r="C68" s="211"/>
      <c r="D68" s="211"/>
      <c r="S68" s="392"/>
    </row>
    <row r="69" spans="3:19" s="338" customFormat="1" ht="12.75" customHeight="1" x14ac:dyDescent="0.2">
      <c r="C69" s="211"/>
      <c r="D69" s="211"/>
      <c r="S69" s="392"/>
    </row>
    <row r="70" spans="3:19" s="338" customFormat="1" ht="12.75" customHeight="1" x14ac:dyDescent="0.2">
      <c r="C70" s="211"/>
      <c r="D70" s="211"/>
      <c r="S70" s="392"/>
    </row>
    <row r="71" spans="3:19" s="338" customFormat="1" ht="12.75" customHeight="1" x14ac:dyDescent="0.2">
      <c r="C71" s="211"/>
      <c r="D71" s="211"/>
      <c r="S71" s="392"/>
    </row>
    <row r="72" spans="3:19" s="338" customFormat="1" ht="12.75" customHeight="1" x14ac:dyDescent="0.2">
      <c r="C72" s="211"/>
      <c r="D72" s="211"/>
      <c r="S72" s="392"/>
    </row>
    <row r="73" spans="3:19" s="338" customFormat="1" ht="12.75" customHeight="1" x14ac:dyDescent="0.2">
      <c r="C73" s="211"/>
      <c r="D73" s="211"/>
      <c r="S73" s="392"/>
    </row>
    <row r="74" spans="3:19" s="338" customFormat="1" ht="12.75" customHeight="1" x14ac:dyDescent="0.2">
      <c r="C74" s="211"/>
      <c r="D74" s="211"/>
      <c r="S74" s="392"/>
    </row>
    <row r="75" spans="3:19" s="338" customFormat="1" ht="12.75" customHeight="1" x14ac:dyDescent="0.2">
      <c r="C75" s="211"/>
      <c r="D75" s="211"/>
      <c r="S75" s="392"/>
    </row>
    <row r="76" spans="3:19" s="338" customFormat="1" ht="12.75" customHeight="1" x14ac:dyDescent="0.2">
      <c r="C76" s="211"/>
      <c r="D76" s="211"/>
      <c r="S76" s="392"/>
    </row>
    <row r="77" spans="3:19" s="338" customFormat="1" ht="12.75" customHeight="1" x14ac:dyDescent="0.2">
      <c r="C77" s="211"/>
      <c r="D77" s="211"/>
      <c r="S77" s="392"/>
    </row>
    <row r="78" spans="3:19" s="338" customFormat="1" ht="12.75" customHeight="1" x14ac:dyDescent="0.2">
      <c r="C78" s="211"/>
      <c r="D78" s="211"/>
      <c r="S78" s="392"/>
    </row>
    <row r="79" spans="3:19" s="338" customFormat="1" ht="12.75" customHeight="1" x14ac:dyDescent="0.2">
      <c r="C79" s="211"/>
      <c r="D79" s="211"/>
      <c r="S79" s="392"/>
    </row>
    <row r="80" spans="3:19" s="338" customFormat="1" ht="12.75" customHeight="1" x14ac:dyDescent="0.2">
      <c r="C80" s="211"/>
      <c r="D80" s="211"/>
      <c r="S80" s="392"/>
    </row>
    <row r="81" spans="3:19" s="338" customFormat="1" ht="12.75" customHeight="1" x14ac:dyDescent="0.2">
      <c r="C81" s="211"/>
      <c r="D81" s="211"/>
      <c r="S81" s="392"/>
    </row>
    <row r="82" spans="3:19" s="338" customFormat="1" ht="12.75" customHeight="1" x14ac:dyDescent="0.2">
      <c r="C82" s="211"/>
      <c r="D82" s="211"/>
      <c r="S82" s="392"/>
    </row>
    <row r="83" spans="3:19" s="338" customFormat="1" ht="12.75" customHeight="1" x14ac:dyDescent="0.2">
      <c r="C83" s="211"/>
      <c r="D83" s="211"/>
      <c r="S83" s="392"/>
    </row>
    <row r="84" spans="3:19" s="338" customFormat="1" ht="12.75" customHeight="1" x14ac:dyDescent="0.2">
      <c r="C84" s="211"/>
      <c r="D84" s="211"/>
      <c r="S84" s="392"/>
    </row>
    <row r="85" spans="3:19" s="338" customFormat="1" ht="12.75" customHeight="1" x14ac:dyDescent="0.2">
      <c r="C85" s="211"/>
      <c r="D85" s="211"/>
      <c r="S85" s="392"/>
    </row>
    <row r="86" spans="3:19" s="338" customFormat="1" ht="12.75" customHeight="1" x14ac:dyDescent="0.2">
      <c r="C86" s="211"/>
      <c r="D86" s="211"/>
      <c r="S86" s="392"/>
    </row>
    <row r="87" spans="3:19" s="338" customFormat="1" ht="12.75" customHeight="1" x14ac:dyDescent="0.2">
      <c r="C87" s="211"/>
      <c r="D87" s="211"/>
      <c r="S87" s="392"/>
    </row>
    <row r="88" spans="3:19" s="338" customFormat="1" ht="12.75" customHeight="1" x14ac:dyDescent="0.2">
      <c r="C88" s="211"/>
      <c r="D88" s="211"/>
      <c r="S88" s="392"/>
    </row>
    <row r="89" spans="3:19" s="338" customFormat="1" ht="12.75" customHeight="1" x14ac:dyDescent="0.2">
      <c r="C89" s="211"/>
      <c r="D89" s="211"/>
      <c r="S89" s="392"/>
    </row>
    <row r="90" spans="3:19" s="338" customFormat="1" ht="12.75" customHeight="1" x14ac:dyDescent="0.2">
      <c r="C90" s="211"/>
      <c r="D90" s="211"/>
      <c r="S90" s="392"/>
    </row>
    <row r="91" spans="3:19" s="338" customFormat="1" ht="12.75" customHeight="1" x14ac:dyDescent="0.2">
      <c r="C91" s="211"/>
      <c r="D91" s="211"/>
      <c r="S91" s="392"/>
    </row>
    <row r="92" spans="3:19" s="338" customFormat="1" ht="12.75" customHeight="1" x14ac:dyDescent="0.2">
      <c r="C92" s="211"/>
      <c r="D92" s="211"/>
      <c r="S92" s="392"/>
    </row>
    <row r="93" spans="3:19" s="338" customFormat="1" ht="12.75" customHeight="1" x14ac:dyDescent="0.2">
      <c r="C93" s="211"/>
      <c r="D93" s="211"/>
      <c r="S93" s="392"/>
    </row>
    <row r="94" spans="3:19" s="338" customFormat="1" ht="12.75" customHeight="1" x14ac:dyDescent="0.2">
      <c r="C94" s="211"/>
      <c r="D94" s="211"/>
      <c r="S94" s="392"/>
    </row>
    <row r="95" spans="3:19" s="338" customFormat="1" ht="12.75" customHeight="1" x14ac:dyDescent="0.2">
      <c r="C95" s="211"/>
      <c r="D95" s="211"/>
      <c r="S95" s="392"/>
    </row>
    <row r="96" spans="3:19" s="338" customFormat="1" ht="12.75" customHeight="1" x14ac:dyDescent="0.2">
      <c r="C96" s="211"/>
      <c r="D96" s="211"/>
      <c r="S96" s="392"/>
    </row>
    <row r="97" spans="3:19" s="338" customFormat="1" ht="12.75" customHeight="1" x14ac:dyDescent="0.2">
      <c r="C97" s="211"/>
      <c r="D97" s="211"/>
      <c r="S97" s="392"/>
    </row>
    <row r="98" spans="3:19" s="338" customFormat="1" ht="12.75" customHeight="1" x14ac:dyDescent="0.2">
      <c r="C98" s="211"/>
      <c r="D98" s="211"/>
      <c r="S98" s="392"/>
    </row>
    <row r="99" spans="3:19" s="338" customFormat="1" ht="12.75" customHeight="1" x14ac:dyDescent="0.2">
      <c r="C99" s="211"/>
      <c r="D99" s="211"/>
      <c r="S99" s="392"/>
    </row>
    <row r="100" spans="3:19" s="338" customFormat="1" ht="12.75" customHeight="1" x14ac:dyDescent="0.2">
      <c r="C100" s="211"/>
      <c r="D100" s="211"/>
      <c r="S100" s="392"/>
    </row>
    <row r="101" spans="3:19" s="338" customFormat="1" ht="12.75" customHeight="1" x14ac:dyDescent="0.2">
      <c r="C101" s="211"/>
      <c r="D101" s="211"/>
      <c r="S101" s="392"/>
    </row>
    <row r="102" spans="3:19" s="338" customFormat="1" ht="12.75" customHeight="1" x14ac:dyDescent="0.2">
      <c r="C102" s="211"/>
      <c r="D102" s="211"/>
      <c r="S102" s="392"/>
    </row>
    <row r="103" spans="3:19" s="338" customFormat="1" ht="12.75" customHeight="1" x14ac:dyDescent="0.2">
      <c r="C103" s="211"/>
      <c r="D103" s="211"/>
      <c r="S103" s="392"/>
    </row>
    <row r="104" spans="3:19" s="338" customFormat="1" ht="12.75" customHeight="1" x14ac:dyDescent="0.2">
      <c r="C104" s="211"/>
      <c r="D104" s="211"/>
      <c r="S104" s="392"/>
    </row>
    <row r="105" spans="3:19" s="338" customFormat="1" ht="12.75" customHeight="1" x14ac:dyDescent="0.2">
      <c r="C105" s="211"/>
      <c r="D105" s="211"/>
      <c r="S105" s="392"/>
    </row>
    <row r="106" spans="3:19" s="338" customFormat="1" ht="12.75" customHeight="1" x14ac:dyDescent="0.2">
      <c r="C106" s="211"/>
      <c r="D106" s="211"/>
      <c r="S106" s="392"/>
    </row>
    <row r="107" spans="3:19" s="338" customFormat="1" ht="12.75" customHeight="1" x14ac:dyDescent="0.2">
      <c r="C107" s="211"/>
      <c r="D107" s="211"/>
      <c r="S107" s="392"/>
    </row>
    <row r="108" spans="3:19" s="338" customFormat="1" ht="12.75" customHeight="1" x14ac:dyDescent="0.2">
      <c r="C108" s="211"/>
      <c r="D108" s="211"/>
      <c r="S108" s="392"/>
    </row>
    <row r="109" spans="3:19" s="338" customFormat="1" ht="12.75" customHeight="1" x14ac:dyDescent="0.2">
      <c r="C109" s="211"/>
      <c r="D109" s="211"/>
      <c r="S109" s="392"/>
    </row>
    <row r="110" spans="3:19" s="338" customFormat="1" ht="12.75" customHeight="1" x14ac:dyDescent="0.2">
      <c r="C110" s="211"/>
      <c r="D110" s="211"/>
      <c r="S110" s="392"/>
    </row>
    <row r="111" spans="3:19" s="338" customFormat="1" ht="12.75" customHeight="1" x14ac:dyDescent="0.2">
      <c r="C111" s="211"/>
      <c r="D111" s="211"/>
      <c r="S111" s="392"/>
    </row>
    <row r="112" spans="3:19" s="338" customFormat="1" ht="12.75" customHeight="1" x14ac:dyDescent="0.2">
      <c r="C112" s="211"/>
      <c r="D112" s="211"/>
      <c r="S112" s="392"/>
    </row>
    <row r="113" spans="3:19" s="338" customFormat="1" ht="12.75" customHeight="1" x14ac:dyDescent="0.2">
      <c r="C113" s="211"/>
      <c r="D113" s="211"/>
      <c r="S113" s="392"/>
    </row>
    <row r="114" spans="3:19" s="338" customFormat="1" ht="12.75" customHeight="1" x14ac:dyDescent="0.2">
      <c r="C114" s="211"/>
      <c r="D114" s="211"/>
      <c r="S114" s="392"/>
    </row>
    <row r="115" spans="3:19" s="338" customFormat="1" ht="12.75" customHeight="1" x14ac:dyDescent="0.2">
      <c r="C115" s="211"/>
      <c r="D115" s="211"/>
      <c r="S115" s="392"/>
    </row>
    <row r="116" spans="3:19" s="338" customFormat="1" ht="12.75" customHeight="1" x14ac:dyDescent="0.2">
      <c r="C116" s="211"/>
      <c r="D116" s="211"/>
      <c r="S116" s="392"/>
    </row>
    <row r="117" spans="3:19" s="338" customFormat="1" ht="12.75" customHeight="1" x14ac:dyDescent="0.2">
      <c r="C117" s="211"/>
      <c r="D117" s="211"/>
      <c r="S117" s="392"/>
    </row>
    <row r="118" spans="3:19" s="338" customFormat="1" ht="12.75" customHeight="1" x14ac:dyDescent="0.2">
      <c r="C118" s="211"/>
      <c r="D118" s="211"/>
      <c r="S118" s="392"/>
    </row>
    <row r="119" spans="3:19" s="338" customFormat="1" ht="12.75" customHeight="1" x14ac:dyDescent="0.2">
      <c r="C119" s="211"/>
      <c r="D119" s="211"/>
      <c r="S119" s="392"/>
    </row>
    <row r="120" spans="3:19" s="338" customFormat="1" ht="12.75" customHeight="1" x14ac:dyDescent="0.2">
      <c r="C120" s="211"/>
      <c r="D120" s="211"/>
      <c r="S120" s="392"/>
    </row>
    <row r="121" spans="3:19" s="338" customFormat="1" ht="12.75" customHeight="1" x14ac:dyDescent="0.2">
      <c r="C121" s="211"/>
      <c r="D121" s="211"/>
      <c r="S121" s="392"/>
    </row>
    <row r="122" spans="3:19" s="338" customFormat="1" ht="12.75" customHeight="1" x14ac:dyDescent="0.2">
      <c r="C122" s="211"/>
      <c r="D122" s="211"/>
      <c r="S122" s="392"/>
    </row>
    <row r="123" spans="3:19" s="338" customFormat="1" ht="12.75" customHeight="1" x14ac:dyDescent="0.2">
      <c r="C123" s="211"/>
      <c r="D123" s="211"/>
      <c r="S123" s="392"/>
    </row>
    <row r="124" spans="3:19" s="338" customFormat="1" ht="12.75" customHeight="1" x14ac:dyDescent="0.2">
      <c r="C124" s="211"/>
      <c r="D124" s="211"/>
      <c r="S124" s="392"/>
    </row>
    <row r="125" spans="3:19" s="338" customFormat="1" ht="12.75" customHeight="1" x14ac:dyDescent="0.2">
      <c r="C125" s="211"/>
      <c r="D125" s="211"/>
      <c r="S125" s="392"/>
    </row>
    <row r="126" spans="3:19" s="338" customFormat="1" ht="12.75" customHeight="1" x14ac:dyDescent="0.2">
      <c r="C126" s="211"/>
      <c r="D126" s="211"/>
      <c r="S126" s="392"/>
    </row>
    <row r="127" spans="3:19" s="338" customFormat="1" ht="12.75" customHeight="1" x14ac:dyDescent="0.2">
      <c r="C127" s="211"/>
      <c r="D127" s="211"/>
      <c r="S127" s="392"/>
    </row>
    <row r="128" spans="3:19" s="338" customFormat="1" ht="12.75" customHeight="1" x14ac:dyDescent="0.2">
      <c r="C128" s="211"/>
      <c r="D128" s="211"/>
      <c r="S128" s="392"/>
    </row>
    <row r="129" spans="3:19" s="338" customFormat="1" ht="12.75" customHeight="1" x14ac:dyDescent="0.2">
      <c r="C129" s="211"/>
      <c r="D129" s="211"/>
      <c r="S129" s="392"/>
    </row>
    <row r="130" spans="3:19" s="338" customFormat="1" ht="12.75" customHeight="1" x14ac:dyDescent="0.2">
      <c r="C130" s="211"/>
      <c r="D130" s="211"/>
      <c r="S130" s="392"/>
    </row>
    <row r="131" spans="3:19" s="338" customFormat="1" ht="12.75" customHeight="1" x14ac:dyDescent="0.2">
      <c r="C131" s="211"/>
      <c r="D131" s="211"/>
      <c r="S131" s="392"/>
    </row>
    <row r="132" spans="3:19" s="338" customFormat="1" ht="12.75" customHeight="1" x14ac:dyDescent="0.2">
      <c r="C132" s="211"/>
      <c r="D132" s="211"/>
      <c r="S132" s="392"/>
    </row>
    <row r="133" spans="3:19" s="338" customFormat="1" ht="12.75" customHeight="1" x14ac:dyDescent="0.2">
      <c r="C133" s="211"/>
      <c r="D133" s="211"/>
      <c r="S133" s="392"/>
    </row>
    <row r="134" spans="3:19" s="338" customFormat="1" ht="12.75" customHeight="1" x14ac:dyDescent="0.2">
      <c r="C134" s="211"/>
      <c r="D134" s="211"/>
      <c r="S134" s="392"/>
    </row>
    <row r="135" spans="3:19" s="338" customFormat="1" ht="12.75" customHeight="1" x14ac:dyDescent="0.2">
      <c r="C135" s="211"/>
      <c r="D135" s="211"/>
      <c r="S135" s="392"/>
    </row>
    <row r="136" spans="3:19" s="338" customFormat="1" ht="12.75" customHeight="1" x14ac:dyDescent="0.2">
      <c r="C136" s="211"/>
      <c r="D136" s="211"/>
      <c r="S136" s="392"/>
    </row>
    <row r="137" spans="3:19" s="338" customFormat="1" ht="12.75" customHeight="1" x14ac:dyDescent="0.2">
      <c r="C137" s="211"/>
      <c r="D137" s="211"/>
      <c r="S137" s="392"/>
    </row>
    <row r="138" spans="3:19" s="338" customFormat="1" ht="12.75" customHeight="1" x14ac:dyDescent="0.2">
      <c r="C138" s="211"/>
      <c r="D138" s="211"/>
      <c r="S138" s="392"/>
    </row>
    <row r="139" spans="3:19" s="338" customFormat="1" ht="12.75" customHeight="1" x14ac:dyDescent="0.2">
      <c r="C139" s="211"/>
      <c r="D139" s="211"/>
      <c r="S139" s="392"/>
    </row>
    <row r="140" spans="3:19" s="338" customFormat="1" ht="12.75" customHeight="1" x14ac:dyDescent="0.2">
      <c r="C140" s="211"/>
      <c r="D140" s="211"/>
      <c r="S140" s="392"/>
    </row>
    <row r="141" spans="3:19" s="338" customFormat="1" ht="12.75" customHeight="1" x14ac:dyDescent="0.2">
      <c r="C141" s="211"/>
      <c r="D141" s="211"/>
      <c r="S141" s="392"/>
    </row>
    <row r="142" spans="3:19" s="338" customFormat="1" ht="12.75" customHeight="1" x14ac:dyDescent="0.2">
      <c r="C142" s="211"/>
      <c r="D142" s="211"/>
      <c r="S142" s="392"/>
    </row>
    <row r="143" spans="3:19" s="338" customFormat="1" ht="12.75" customHeight="1" x14ac:dyDescent="0.2">
      <c r="C143" s="211"/>
      <c r="D143" s="211"/>
      <c r="S143" s="392"/>
    </row>
    <row r="144" spans="3:19" s="338" customFormat="1" ht="12.75" customHeight="1" x14ac:dyDescent="0.2">
      <c r="C144" s="211"/>
      <c r="D144" s="211"/>
      <c r="S144" s="392"/>
    </row>
    <row r="145" spans="3:19" s="338" customFormat="1" ht="12.75" customHeight="1" x14ac:dyDescent="0.2">
      <c r="C145" s="211"/>
      <c r="D145" s="211"/>
      <c r="S145" s="392"/>
    </row>
    <row r="146" spans="3:19" s="338" customFormat="1" ht="12.75" customHeight="1" x14ac:dyDescent="0.2">
      <c r="C146" s="211"/>
      <c r="D146" s="211"/>
      <c r="S146" s="392"/>
    </row>
    <row r="147" spans="3:19" s="338" customFormat="1" ht="12.75" customHeight="1" x14ac:dyDescent="0.2">
      <c r="C147" s="211"/>
      <c r="D147" s="211"/>
      <c r="S147" s="392"/>
    </row>
    <row r="148" spans="3:19" s="338" customFormat="1" ht="12.75" customHeight="1" x14ac:dyDescent="0.2">
      <c r="C148" s="211"/>
      <c r="D148" s="211"/>
      <c r="S148" s="392"/>
    </row>
    <row r="149" spans="3:19" s="338" customFormat="1" ht="12.75" customHeight="1" x14ac:dyDescent="0.2">
      <c r="C149" s="211"/>
      <c r="D149" s="211"/>
      <c r="S149" s="392"/>
    </row>
    <row r="150" spans="3:19" s="338" customFormat="1" ht="12.75" customHeight="1" x14ac:dyDescent="0.2">
      <c r="C150" s="211"/>
      <c r="D150" s="211"/>
      <c r="S150" s="392"/>
    </row>
    <row r="151" spans="3:19" s="338" customFormat="1" ht="12.75" customHeight="1" x14ac:dyDescent="0.2">
      <c r="C151" s="211"/>
      <c r="D151" s="211"/>
      <c r="S151" s="392"/>
    </row>
    <row r="152" spans="3:19" s="338" customFormat="1" ht="12.75" customHeight="1" x14ac:dyDescent="0.2">
      <c r="C152" s="211"/>
      <c r="D152" s="211"/>
      <c r="S152" s="392"/>
    </row>
    <row r="153" spans="3:19" s="338" customFormat="1" ht="12.75" customHeight="1" x14ac:dyDescent="0.2">
      <c r="C153" s="211"/>
      <c r="D153" s="211"/>
      <c r="S153" s="392"/>
    </row>
    <row r="154" spans="3:19" s="338" customFormat="1" ht="12.75" customHeight="1" x14ac:dyDescent="0.2">
      <c r="C154" s="211"/>
      <c r="D154" s="211"/>
      <c r="S154" s="392"/>
    </row>
    <row r="155" spans="3:19" s="338" customFormat="1" ht="12.75" customHeight="1" x14ac:dyDescent="0.2">
      <c r="C155" s="211"/>
      <c r="D155" s="211"/>
      <c r="S155" s="392"/>
    </row>
    <row r="156" spans="3:19" s="338" customFormat="1" ht="12.75" customHeight="1" x14ac:dyDescent="0.2">
      <c r="C156" s="211"/>
      <c r="D156" s="211"/>
      <c r="S156" s="392"/>
    </row>
    <row r="157" spans="3:19" s="338" customFormat="1" ht="12.75" customHeight="1" x14ac:dyDescent="0.2">
      <c r="C157" s="211"/>
      <c r="D157" s="211"/>
      <c r="S157" s="392"/>
    </row>
    <row r="158" spans="3:19" s="338" customFormat="1" ht="12.75" customHeight="1" x14ac:dyDescent="0.2">
      <c r="C158" s="211"/>
      <c r="D158" s="211"/>
      <c r="S158" s="392"/>
    </row>
    <row r="159" spans="3:19" s="338" customFormat="1" ht="12.75" customHeight="1" x14ac:dyDescent="0.2">
      <c r="C159" s="211"/>
      <c r="D159" s="211"/>
      <c r="S159" s="392"/>
    </row>
    <row r="160" spans="3:19" s="338" customFormat="1" ht="12.75" customHeight="1" x14ac:dyDescent="0.2">
      <c r="C160" s="211"/>
      <c r="D160" s="211"/>
      <c r="S160" s="392"/>
    </row>
    <row r="161" spans="3:19" s="338" customFormat="1" ht="12.75" customHeight="1" x14ac:dyDescent="0.2">
      <c r="C161" s="211"/>
      <c r="D161" s="211"/>
      <c r="S161" s="392"/>
    </row>
    <row r="162" spans="3:19" s="338" customFormat="1" ht="12.75" customHeight="1" x14ac:dyDescent="0.2">
      <c r="C162" s="211"/>
      <c r="D162" s="211"/>
      <c r="S162" s="392"/>
    </row>
    <row r="163" spans="3:19" s="338" customFormat="1" ht="12.75" customHeight="1" x14ac:dyDescent="0.2">
      <c r="C163" s="211"/>
      <c r="D163" s="211"/>
      <c r="S163" s="392"/>
    </row>
    <row r="164" spans="3:19" s="338" customFormat="1" ht="12.75" customHeight="1" x14ac:dyDescent="0.2">
      <c r="C164" s="211"/>
      <c r="D164" s="211"/>
      <c r="S164" s="392"/>
    </row>
    <row r="165" spans="3:19" s="338" customFormat="1" ht="12.75" customHeight="1" x14ac:dyDescent="0.2">
      <c r="C165" s="211"/>
      <c r="D165" s="211"/>
      <c r="S165" s="392"/>
    </row>
    <row r="166" spans="3:19" s="338" customFormat="1" ht="12.75" customHeight="1" x14ac:dyDescent="0.2">
      <c r="C166" s="211"/>
      <c r="D166" s="211"/>
      <c r="S166" s="392"/>
    </row>
    <row r="167" spans="3:19" s="338" customFormat="1" ht="12.75" customHeight="1" x14ac:dyDescent="0.2">
      <c r="C167" s="211"/>
      <c r="D167" s="211"/>
      <c r="S167" s="392"/>
    </row>
    <row r="168" spans="3:19" s="338" customFormat="1" ht="12.75" customHeight="1" x14ac:dyDescent="0.2">
      <c r="C168" s="211"/>
      <c r="D168" s="211"/>
      <c r="S168" s="392"/>
    </row>
    <row r="169" spans="3:19" s="338" customFormat="1" ht="12.75" customHeight="1" x14ac:dyDescent="0.2">
      <c r="C169" s="211"/>
      <c r="D169" s="211"/>
      <c r="S169" s="392"/>
    </row>
    <row r="170" spans="3:19" s="338" customFormat="1" ht="12.75" customHeight="1" x14ac:dyDescent="0.2">
      <c r="C170" s="211"/>
      <c r="D170" s="211"/>
      <c r="S170" s="392"/>
    </row>
    <row r="171" spans="3:19" s="338" customFormat="1" ht="12.75" customHeight="1" x14ac:dyDescent="0.2">
      <c r="C171" s="211"/>
      <c r="D171" s="211"/>
      <c r="S171" s="392"/>
    </row>
    <row r="172" spans="3:19" s="338" customFormat="1" ht="12.75" customHeight="1" x14ac:dyDescent="0.2">
      <c r="C172" s="211"/>
      <c r="D172" s="211"/>
      <c r="S172" s="392"/>
    </row>
    <row r="173" spans="3:19" s="338" customFormat="1" ht="12.75" customHeight="1" x14ac:dyDescent="0.2">
      <c r="C173" s="211"/>
      <c r="D173" s="211"/>
      <c r="S173" s="392"/>
    </row>
    <row r="174" spans="3:19" s="338" customFormat="1" ht="12.75" customHeight="1" x14ac:dyDescent="0.2">
      <c r="C174" s="211"/>
      <c r="D174" s="211"/>
      <c r="S174" s="392"/>
    </row>
    <row r="175" spans="3:19" s="338" customFormat="1" ht="12.75" customHeight="1" x14ac:dyDescent="0.2">
      <c r="C175" s="211"/>
      <c r="D175" s="211"/>
      <c r="S175" s="392"/>
    </row>
    <row r="176" spans="3:19" s="338" customFormat="1" ht="12.75" customHeight="1" x14ac:dyDescent="0.2">
      <c r="C176" s="211"/>
      <c r="D176" s="211"/>
      <c r="S176" s="392"/>
    </row>
    <row r="177" spans="3:19" s="338" customFormat="1" ht="12.75" customHeight="1" x14ac:dyDescent="0.2">
      <c r="C177" s="211"/>
      <c r="D177" s="211"/>
      <c r="S177" s="392"/>
    </row>
    <row r="178" spans="3:19" s="338" customFormat="1" ht="12.75" customHeight="1" x14ac:dyDescent="0.2">
      <c r="C178" s="211"/>
      <c r="D178" s="211"/>
      <c r="S178" s="392"/>
    </row>
    <row r="179" spans="3:19" s="338" customFormat="1" ht="12.75" customHeight="1" x14ac:dyDescent="0.2">
      <c r="C179" s="211"/>
      <c r="D179" s="211"/>
      <c r="S179" s="392"/>
    </row>
    <row r="180" spans="3:19" s="338" customFormat="1" ht="12.75" customHeight="1" x14ac:dyDescent="0.2">
      <c r="C180" s="211"/>
      <c r="D180" s="211"/>
      <c r="S180" s="392"/>
    </row>
    <row r="181" spans="3:19" s="338" customFormat="1" ht="12.75" customHeight="1" x14ac:dyDescent="0.2">
      <c r="C181" s="211"/>
      <c r="D181" s="211"/>
      <c r="S181" s="392"/>
    </row>
    <row r="182" spans="3:19" s="338" customFormat="1" ht="12.75" customHeight="1" x14ac:dyDescent="0.2">
      <c r="C182" s="211"/>
      <c r="D182" s="211"/>
      <c r="S182" s="392"/>
    </row>
    <row r="183" spans="3:19" s="338" customFormat="1" ht="12.75" customHeight="1" x14ac:dyDescent="0.2">
      <c r="C183" s="211"/>
      <c r="D183" s="211"/>
      <c r="S183" s="392"/>
    </row>
    <row r="184" spans="3:19" s="338" customFormat="1" ht="12.75" customHeight="1" x14ac:dyDescent="0.2">
      <c r="C184" s="211"/>
      <c r="D184" s="211"/>
      <c r="S184" s="392"/>
    </row>
    <row r="185" spans="3:19" s="338" customFormat="1" ht="12.75" customHeight="1" x14ac:dyDescent="0.2">
      <c r="C185" s="211"/>
      <c r="D185" s="211"/>
      <c r="S185" s="392"/>
    </row>
    <row r="186" spans="3:19" s="338" customFormat="1" ht="12.75" customHeight="1" x14ac:dyDescent="0.2">
      <c r="C186" s="211"/>
      <c r="D186" s="211"/>
      <c r="S186" s="392"/>
    </row>
    <row r="187" spans="3:19" s="338" customFormat="1" ht="12.75" customHeight="1" x14ac:dyDescent="0.2">
      <c r="C187" s="211"/>
      <c r="D187" s="211"/>
      <c r="S187" s="392"/>
    </row>
    <row r="188" spans="3:19" s="338" customFormat="1" ht="12.75" customHeight="1" x14ac:dyDescent="0.2">
      <c r="C188" s="211"/>
      <c r="D188" s="211"/>
      <c r="S188" s="392"/>
    </row>
    <row r="189" spans="3:19" s="338" customFormat="1" ht="12.75" customHeight="1" x14ac:dyDescent="0.2">
      <c r="C189" s="211"/>
      <c r="D189" s="211"/>
      <c r="S189" s="392"/>
    </row>
    <row r="190" spans="3:19" s="338" customFormat="1" ht="12.75" customHeight="1" x14ac:dyDescent="0.2">
      <c r="C190" s="211"/>
      <c r="D190" s="211"/>
      <c r="S190" s="392"/>
    </row>
    <row r="191" spans="3:19" s="338" customFormat="1" ht="12.75" customHeight="1" x14ac:dyDescent="0.2">
      <c r="C191" s="211"/>
      <c r="D191" s="211"/>
      <c r="S191" s="392"/>
    </row>
    <row r="192" spans="3:19" s="338" customFormat="1" ht="12.75" customHeight="1" x14ac:dyDescent="0.2">
      <c r="C192" s="211"/>
      <c r="D192" s="211"/>
      <c r="S192" s="392"/>
    </row>
    <row r="193" spans="3:19" s="338" customFormat="1" ht="12.75" customHeight="1" x14ac:dyDescent="0.2">
      <c r="C193" s="211"/>
      <c r="D193" s="211"/>
      <c r="S193" s="392"/>
    </row>
    <row r="194" spans="3:19" s="338" customFormat="1" ht="12.75" customHeight="1" x14ac:dyDescent="0.2">
      <c r="C194" s="211"/>
      <c r="D194" s="211"/>
      <c r="S194" s="392"/>
    </row>
    <row r="195" spans="3:19" s="338" customFormat="1" ht="12.75" customHeight="1" x14ac:dyDescent="0.2">
      <c r="C195" s="211"/>
      <c r="D195" s="211"/>
      <c r="S195" s="392"/>
    </row>
    <row r="196" spans="3:19" s="338" customFormat="1" ht="12.75" customHeight="1" x14ac:dyDescent="0.2">
      <c r="C196" s="211"/>
      <c r="D196" s="211"/>
      <c r="S196" s="392"/>
    </row>
    <row r="197" spans="3:19" s="338" customFormat="1" ht="12.75" customHeight="1" x14ac:dyDescent="0.2">
      <c r="C197" s="211"/>
      <c r="D197" s="211"/>
      <c r="S197" s="392"/>
    </row>
    <row r="198" spans="3:19" s="338" customFormat="1" ht="12.75" customHeight="1" x14ac:dyDescent="0.2">
      <c r="C198" s="211"/>
      <c r="D198" s="211"/>
      <c r="S198" s="392"/>
    </row>
    <row r="199" spans="3:19" s="338" customFormat="1" ht="12.75" customHeight="1" x14ac:dyDescent="0.2">
      <c r="C199" s="211"/>
      <c r="D199" s="211"/>
      <c r="S199" s="392"/>
    </row>
    <row r="200" spans="3:19" s="338" customFormat="1" ht="12.75" customHeight="1" x14ac:dyDescent="0.2">
      <c r="C200" s="211"/>
      <c r="D200" s="211"/>
      <c r="S200" s="392"/>
    </row>
    <row r="201" spans="3:19" s="338" customFormat="1" ht="12.75" customHeight="1" x14ac:dyDescent="0.2">
      <c r="C201" s="211"/>
      <c r="D201" s="211"/>
      <c r="S201" s="392"/>
    </row>
    <row r="202" spans="3:19" s="338" customFormat="1" ht="12.75" customHeight="1" x14ac:dyDescent="0.2">
      <c r="C202" s="211"/>
      <c r="D202" s="211"/>
      <c r="S202" s="392"/>
    </row>
    <row r="203" spans="3:19" s="338" customFormat="1" ht="12.75" customHeight="1" x14ac:dyDescent="0.2">
      <c r="C203" s="211"/>
      <c r="D203" s="211"/>
      <c r="S203" s="392"/>
    </row>
    <row r="204" spans="3:19" s="338" customFormat="1" ht="12.75" customHeight="1" x14ac:dyDescent="0.2">
      <c r="C204" s="211"/>
      <c r="D204" s="211"/>
      <c r="S204" s="392"/>
    </row>
    <row r="205" spans="3:19" s="338" customFormat="1" ht="12.75" customHeight="1" x14ac:dyDescent="0.2">
      <c r="C205" s="211"/>
      <c r="D205" s="211"/>
      <c r="S205" s="392"/>
    </row>
    <row r="206" spans="3:19" s="338" customFormat="1" ht="12.75" customHeight="1" x14ac:dyDescent="0.2">
      <c r="C206" s="211"/>
      <c r="D206" s="211"/>
      <c r="S206" s="392"/>
    </row>
    <row r="207" spans="3:19" s="338" customFormat="1" ht="12.75" customHeight="1" x14ac:dyDescent="0.2">
      <c r="C207" s="211"/>
      <c r="D207" s="211"/>
      <c r="S207" s="392"/>
    </row>
    <row r="208" spans="3:19" s="338" customFormat="1" ht="12.75" customHeight="1" x14ac:dyDescent="0.2">
      <c r="C208" s="211"/>
      <c r="D208" s="211"/>
      <c r="S208" s="392"/>
    </row>
    <row r="209" spans="3:19" s="338" customFormat="1" ht="12.75" customHeight="1" x14ac:dyDescent="0.2">
      <c r="C209" s="211"/>
      <c r="D209" s="211"/>
      <c r="S209" s="392"/>
    </row>
    <row r="210" spans="3:19" s="338" customFormat="1" ht="12.75" customHeight="1" x14ac:dyDescent="0.2">
      <c r="C210" s="211"/>
      <c r="D210" s="211"/>
      <c r="S210" s="392"/>
    </row>
    <row r="211" spans="3:19" s="338" customFormat="1" ht="12.75" customHeight="1" x14ac:dyDescent="0.2">
      <c r="C211" s="211"/>
      <c r="D211" s="211"/>
      <c r="S211" s="392"/>
    </row>
    <row r="212" spans="3:19" s="338" customFormat="1" ht="12.75" customHeight="1" x14ac:dyDescent="0.2">
      <c r="C212" s="211"/>
      <c r="D212" s="211"/>
      <c r="S212" s="392"/>
    </row>
    <row r="213" spans="3:19" s="338" customFormat="1" ht="12.75" customHeight="1" x14ac:dyDescent="0.2">
      <c r="C213" s="211"/>
      <c r="D213" s="211"/>
      <c r="S213" s="392"/>
    </row>
    <row r="214" spans="3:19" s="338" customFormat="1" ht="12.75" customHeight="1" x14ac:dyDescent="0.2">
      <c r="C214" s="211"/>
      <c r="D214" s="211"/>
      <c r="S214" s="392"/>
    </row>
    <row r="215" spans="3:19" s="338" customFormat="1" ht="12.75" customHeight="1" x14ac:dyDescent="0.2">
      <c r="C215" s="211"/>
      <c r="D215" s="211"/>
      <c r="S215" s="392"/>
    </row>
    <row r="216" spans="3:19" s="338" customFormat="1" ht="12.75" customHeight="1" x14ac:dyDescent="0.2">
      <c r="C216" s="211"/>
      <c r="D216" s="211"/>
      <c r="S216" s="392"/>
    </row>
    <row r="217" spans="3:19" s="338" customFormat="1" ht="12.75" customHeight="1" x14ac:dyDescent="0.2">
      <c r="C217" s="211"/>
      <c r="D217" s="211"/>
      <c r="S217" s="392"/>
    </row>
    <row r="218" spans="3:19" s="338" customFormat="1" ht="12.75" customHeight="1" x14ac:dyDescent="0.2">
      <c r="C218" s="211"/>
      <c r="D218" s="211"/>
      <c r="S218" s="392"/>
    </row>
    <row r="219" spans="3:19" s="338" customFormat="1" ht="12.75" customHeight="1" x14ac:dyDescent="0.2">
      <c r="C219" s="211"/>
      <c r="D219" s="211"/>
      <c r="S219" s="392"/>
    </row>
    <row r="220" spans="3:19" s="338" customFormat="1" ht="12.75" customHeight="1" x14ac:dyDescent="0.2">
      <c r="C220" s="211"/>
      <c r="D220" s="211"/>
      <c r="S220" s="392"/>
    </row>
    <row r="221" spans="3:19" s="338" customFormat="1" ht="12.75" customHeight="1" x14ac:dyDescent="0.2">
      <c r="C221" s="211"/>
      <c r="D221" s="211"/>
      <c r="S221" s="392"/>
    </row>
    <row r="222" spans="3:19" s="338" customFormat="1" ht="12.75" customHeight="1" x14ac:dyDescent="0.2">
      <c r="C222" s="211"/>
      <c r="D222" s="211"/>
      <c r="S222" s="392"/>
    </row>
    <row r="223" spans="3:19" s="338" customFormat="1" ht="12.75" customHeight="1" x14ac:dyDescent="0.2">
      <c r="C223" s="211"/>
      <c r="D223" s="211"/>
      <c r="S223" s="392"/>
    </row>
    <row r="224" spans="3:19" s="338" customFormat="1" ht="12.75" customHeight="1" x14ac:dyDescent="0.2">
      <c r="C224" s="211"/>
      <c r="D224" s="211"/>
      <c r="S224" s="392"/>
    </row>
    <row r="225" spans="3:19" s="338" customFormat="1" ht="12.75" customHeight="1" x14ac:dyDescent="0.2">
      <c r="C225" s="211"/>
      <c r="D225" s="211"/>
      <c r="S225" s="392"/>
    </row>
    <row r="226" spans="3:19" s="338" customFormat="1" ht="12.75" customHeight="1" x14ac:dyDescent="0.2">
      <c r="C226" s="211"/>
      <c r="D226" s="211"/>
      <c r="S226" s="392"/>
    </row>
    <row r="227" spans="3:19" s="338" customFormat="1" ht="12.75" customHeight="1" x14ac:dyDescent="0.2">
      <c r="C227" s="211"/>
      <c r="D227" s="211"/>
      <c r="S227" s="392"/>
    </row>
    <row r="228" spans="3:19" s="338" customFormat="1" ht="12.75" customHeight="1" x14ac:dyDescent="0.2">
      <c r="C228" s="211"/>
      <c r="D228" s="211"/>
      <c r="S228" s="392"/>
    </row>
    <row r="229" spans="3:19" s="338" customFormat="1" ht="12.75" customHeight="1" x14ac:dyDescent="0.2">
      <c r="C229" s="211"/>
      <c r="D229" s="211"/>
      <c r="S229" s="392"/>
    </row>
    <row r="230" spans="3:19" s="338" customFormat="1" ht="12.75" customHeight="1" x14ac:dyDescent="0.2">
      <c r="C230" s="211"/>
      <c r="D230" s="211"/>
      <c r="S230" s="392"/>
    </row>
    <row r="231" spans="3:19" s="338" customFormat="1" ht="12.75" customHeight="1" x14ac:dyDescent="0.2">
      <c r="C231" s="211"/>
      <c r="D231" s="211"/>
      <c r="S231" s="392"/>
    </row>
    <row r="232" spans="3:19" s="338" customFormat="1" ht="12.75" customHeight="1" x14ac:dyDescent="0.2">
      <c r="C232" s="211"/>
      <c r="D232" s="211"/>
      <c r="S232" s="392"/>
    </row>
    <row r="233" spans="3:19" s="338" customFormat="1" ht="12.75" customHeight="1" x14ac:dyDescent="0.2">
      <c r="C233" s="211"/>
      <c r="D233" s="211"/>
      <c r="S233" s="392"/>
    </row>
    <row r="234" spans="3:19" s="338" customFormat="1" ht="12.75" customHeight="1" x14ac:dyDescent="0.2">
      <c r="C234" s="211"/>
      <c r="D234" s="211"/>
      <c r="S234" s="392"/>
    </row>
    <row r="235" spans="3:19" s="338" customFormat="1" ht="12.75" customHeight="1" x14ac:dyDescent="0.2">
      <c r="C235" s="211"/>
      <c r="D235" s="211"/>
      <c r="S235" s="392"/>
    </row>
    <row r="236" spans="3:19" s="338" customFormat="1" ht="12.75" customHeight="1" x14ac:dyDescent="0.2">
      <c r="C236" s="211"/>
      <c r="D236" s="211"/>
      <c r="S236" s="392"/>
    </row>
    <row r="237" spans="3:19" s="338" customFormat="1" ht="12.75" customHeight="1" x14ac:dyDescent="0.2">
      <c r="C237" s="211"/>
      <c r="D237" s="211"/>
      <c r="S237" s="392"/>
    </row>
    <row r="238" spans="3:19" s="338" customFormat="1" ht="12.75" customHeight="1" x14ac:dyDescent="0.2">
      <c r="C238" s="211"/>
      <c r="D238" s="211"/>
      <c r="S238" s="392"/>
    </row>
    <row r="239" spans="3:19" s="338" customFormat="1" ht="12.75" customHeight="1" x14ac:dyDescent="0.2">
      <c r="C239" s="211"/>
      <c r="D239" s="211"/>
      <c r="S239" s="392"/>
    </row>
    <row r="240" spans="3:19" s="338" customFormat="1" ht="12.75" customHeight="1" x14ac:dyDescent="0.2">
      <c r="C240" s="211"/>
      <c r="D240" s="211"/>
      <c r="S240" s="392"/>
    </row>
    <row r="241" spans="3:19" s="338" customFormat="1" ht="12.75" customHeight="1" x14ac:dyDescent="0.2">
      <c r="C241" s="211"/>
      <c r="D241" s="211"/>
      <c r="S241" s="392"/>
    </row>
    <row r="242" spans="3:19" s="338" customFormat="1" ht="12.75" customHeight="1" x14ac:dyDescent="0.2">
      <c r="C242" s="211"/>
      <c r="D242" s="211"/>
      <c r="S242" s="392"/>
    </row>
    <row r="243" spans="3:19" s="338" customFormat="1" ht="12.75" customHeight="1" x14ac:dyDescent="0.2">
      <c r="C243" s="211"/>
      <c r="D243" s="211"/>
      <c r="S243" s="392"/>
    </row>
    <row r="244" spans="3:19" s="338" customFormat="1" ht="12.75" customHeight="1" x14ac:dyDescent="0.2">
      <c r="C244" s="211"/>
      <c r="D244" s="211"/>
      <c r="S244" s="392"/>
    </row>
    <row r="245" spans="3:19" s="338" customFormat="1" ht="12.75" customHeight="1" x14ac:dyDescent="0.2">
      <c r="C245" s="211"/>
      <c r="D245" s="211"/>
      <c r="S245" s="392"/>
    </row>
    <row r="246" spans="3:19" s="338" customFormat="1" ht="12.75" customHeight="1" x14ac:dyDescent="0.2">
      <c r="C246" s="211"/>
      <c r="D246" s="211"/>
      <c r="S246" s="392"/>
    </row>
    <row r="247" spans="3:19" s="338" customFormat="1" ht="12.75" customHeight="1" x14ac:dyDescent="0.2">
      <c r="C247" s="211"/>
      <c r="D247" s="211"/>
      <c r="S247" s="392"/>
    </row>
    <row r="248" spans="3:19" s="338" customFormat="1" ht="12.75" customHeight="1" x14ac:dyDescent="0.2">
      <c r="C248" s="211"/>
      <c r="D248" s="211"/>
      <c r="S248" s="392"/>
    </row>
    <row r="249" spans="3:19" s="338" customFormat="1" ht="12.75" customHeight="1" x14ac:dyDescent="0.2">
      <c r="C249" s="211"/>
      <c r="D249" s="211"/>
      <c r="S249" s="392"/>
    </row>
    <row r="250" spans="3:19" s="338" customFormat="1" ht="12.75" customHeight="1" x14ac:dyDescent="0.2">
      <c r="C250" s="211"/>
      <c r="D250" s="211"/>
      <c r="S250" s="392"/>
    </row>
    <row r="251" spans="3:19" s="338" customFormat="1" ht="12.75" customHeight="1" x14ac:dyDescent="0.2">
      <c r="C251" s="211"/>
      <c r="D251" s="211"/>
      <c r="S251" s="392"/>
    </row>
    <row r="252" spans="3:19" s="338" customFormat="1" ht="12.75" customHeight="1" x14ac:dyDescent="0.2">
      <c r="C252" s="211"/>
      <c r="D252" s="211"/>
      <c r="S252" s="392"/>
    </row>
    <row r="253" spans="3:19" s="338" customFormat="1" ht="12.75" customHeight="1" x14ac:dyDescent="0.2">
      <c r="C253" s="211"/>
      <c r="D253" s="211"/>
      <c r="S253" s="392"/>
    </row>
    <row r="254" spans="3:19" s="338" customFormat="1" ht="12.75" customHeight="1" x14ac:dyDescent="0.2">
      <c r="C254" s="211"/>
      <c r="D254" s="211"/>
      <c r="S254" s="392"/>
    </row>
    <row r="255" spans="3:19" s="338" customFormat="1" ht="12.75" customHeight="1" x14ac:dyDescent="0.2">
      <c r="C255" s="211"/>
      <c r="D255" s="211"/>
      <c r="S255" s="392"/>
    </row>
    <row r="256" spans="3:19" s="338" customFormat="1" ht="12.75" customHeight="1" x14ac:dyDescent="0.2">
      <c r="C256" s="211"/>
      <c r="D256" s="211"/>
      <c r="S256" s="392"/>
    </row>
    <row r="257" spans="3:19" s="338" customFormat="1" ht="12.75" customHeight="1" x14ac:dyDescent="0.2">
      <c r="C257" s="211"/>
      <c r="D257" s="211"/>
      <c r="S257" s="392"/>
    </row>
    <row r="258" spans="3:19" s="338" customFormat="1" ht="12.75" customHeight="1" x14ac:dyDescent="0.2">
      <c r="C258" s="211"/>
      <c r="D258" s="211"/>
      <c r="S258" s="392"/>
    </row>
    <row r="259" spans="3:19" s="338" customFormat="1" ht="12.75" customHeight="1" x14ac:dyDescent="0.2">
      <c r="C259" s="211"/>
      <c r="D259" s="211"/>
      <c r="S259" s="392"/>
    </row>
    <row r="260" spans="3:19" s="338" customFormat="1" ht="12.75" customHeight="1" x14ac:dyDescent="0.2">
      <c r="C260" s="211"/>
      <c r="D260" s="211"/>
      <c r="S260" s="392"/>
    </row>
    <row r="261" spans="3:19" s="338" customFormat="1" ht="12.75" customHeight="1" x14ac:dyDescent="0.2">
      <c r="C261" s="211"/>
      <c r="D261" s="211"/>
      <c r="S261" s="392"/>
    </row>
    <row r="262" spans="3:19" s="338" customFormat="1" ht="12.75" customHeight="1" x14ac:dyDescent="0.2">
      <c r="C262" s="211"/>
      <c r="D262" s="211"/>
      <c r="S262" s="392"/>
    </row>
    <row r="263" spans="3:19" s="338" customFormat="1" ht="12.75" customHeight="1" x14ac:dyDescent="0.2">
      <c r="C263" s="211"/>
      <c r="D263" s="211"/>
      <c r="S263" s="392"/>
    </row>
    <row r="264" spans="3:19" s="338" customFormat="1" ht="12.75" customHeight="1" x14ac:dyDescent="0.2">
      <c r="C264" s="211"/>
      <c r="D264" s="211"/>
      <c r="S264" s="392"/>
    </row>
    <row r="265" spans="3:19" s="338" customFormat="1" ht="12.75" customHeight="1" x14ac:dyDescent="0.2">
      <c r="C265" s="211"/>
      <c r="D265" s="211"/>
      <c r="S265" s="392"/>
    </row>
    <row r="266" spans="3:19" s="338" customFormat="1" ht="12.75" customHeight="1" x14ac:dyDescent="0.2">
      <c r="C266" s="211"/>
      <c r="D266" s="211"/>
      <c r="S266" s="392"/>
    </row>
    <row r="267" spans="3:19" s="338" customFormat="1" ht="12.75" customHeight="1" x14ac:dyDescent="0.2">
      <c r="C267" s="211"/>
      <c r="D267" s="211"/>
      <c r="S267" s="392"/>
    </row>
    <row r="268" spans="3:19" s="338" customFormat="1" ht="12.75" customHeight="1" x14ac:dyDescent="0.2">
      <c r="C268" s="211"/>
      <c r="D268" s="211"/>
      <c r="S268" s="392"/>
    </row>
    <row r="269" spans="3:19" s="338" customFormat="1" ht="12.75" customHeight="1" x14ac:dyDescent="0.2">
      <c r="C269" s="211"/>
      <c r="D269" s="211"/>
      <c r="S269" s="392"/>
    </row>
    <row r="270" spans="3:19" s="338" customFormat="1" ht="12.75" customHeight="1" x14ac:dyDescent="0.2">
      <c r="C270" s="211"/>
      <c r="D270" s="211"/>
      <c r="S270" s="392"/>
    </row>
    <row r="271" spans="3:19" s="338" customFormat="1" ht="12.75" customHeight="1" x14ac:dyDescent="0.2">
      <c r="C271" s="211"/>
      <c r="D271" s="211"/>
      <c r="S271" s="392"/>
    </row>
    <row r="272" spans="3:19" s="338" customFormat="1" ht="12.75" customHeight="1" x14ac:dyDescent="0.2">
      <c r="C272" s="211"/>
      <c r="D272" s="211"/>
      <c r="S272" s="392"/>
    </row>
    <row r="273" spans="3:19" s="338" customFormat="1" ht="12.75" customHeight="1" x14ac:dyDescent="0.2">
      <c r="C273" s="211"/>
      <c r="D273" s="211"/>
      <c r="S273" s="392"/>
    </row>
    <row r="274" spans="3:19" s="338" customFormat="1" ht="12.75" customHeight="1" x14ac:dyDescent="0.2">
      <c r="C274" s="211"/>
      <c r="D274" s="211"/>
      <c r="S274" s="392"/>
    </row>
    <row r="275" spans="3:19" s="338" customFormat="1" ht="12.75" customHeight="1" x14ac:dyDescent="0.2">
      <c r="C275" s="211"/>
      <c r="D275" s="211"/>
      <c r="S275" s="392"/>
    </row>
    <row r="276" spans="3:19" s="338" customFormat="1" ht="12.75" customHeight="1" x14ac:dyDescent="0.2">
      <c r="C276" s="211"/>
      <c r="D276" s="211"/>
      <c r="S276" s="392"/>
    </row>
    <row r="277" spans="3:19" s="338" customFormat="1" ht="12.75" customHeight="1" x14ac:dyDescent="0.2">
      <c r="C277" s="211"/>
      <c r="D277" s="211"/>
      <c r="S277" s="392"/>
    </row>
    <row r="278" spans="3:19" s="338" customFormat="1" ht="12.75" customHeight="1" x14ac:dyDescent="0.2">
      <c r="C278" s="211"/>
      <c r="D278" s="211"/>
      <c r="S278" s="392"/>
    </row>
    <row r="279" spans="3:19" s="338" customFormat="1" ht="12.75" customHeight="1" x14ac:dyDescent="0.2">
      <c r="C279" s="211"/>
      <c r="D279" s="211"/>
      <c r="S279" s="392"/>
    </row>
    <row r="280" spans="3:19" s="338" customFormat="1" ht="12.75" customHeight="1" x14ac:dyDescent="0.2">
      <c r="C280" s="211"/>
      <c r="D280" s="211"/>
      <c r="S280" s="392"/>
    </row>
    <row r="281" spans="3:19" s="338" customFormat="1" ht="12.75" customHeight="1" x14ac:dyDescent="0.2">
      <c r="C281" s="211"/>
      <c r="D281" s="211"/>
      <c r="S281" s="392"/>
    </row>
    <row r="282" spans="3:19" s="338" customFormat="1" ht="12.75" customHeight="1" x14ac:dyDescent="0.2">
      <c r="C282" s="211"/>
      <c r="D282" s="211"/>
      <c r="S282" s="392"/>
    </row>
    <row r="283" spans="3:19" s="338" customFormat="1" ht="12.75" customHeight="1" x14ac:dyDescent="0.2">
      <c r="C283" s="211"/>
      <c r="D283" s="211"/>
      <c r="S283" s="392"/>
    </row>
    <row r="284" spans="3:19" s="338" customFormat="1" ht="12.75" customHeight="1" x14ac:dyDescent="0.2">
      <c r="C284" s="211"/>
      <c r="D284" s="211"/>
      <c r="S284" s="392"/>
    </row>
    <row r="285" spans="3:19" s="338" customFormat="1" ht="12.75" customHeight="1" x14ac:dyDescent="0.2">
      <c r="C285" s="211"/>
      <c r="D285" s="211"/>
      <c r="S285" s="392"/>
    </row>
    <row r="286" spans="3:19" s="338" customFormat="1" ht="12.75" customHeight="1" x14ac:dyDescent="0.2">
      <c r="C286" s="211"/>
      <c r="D286" s="211"/>
      <c r="S286" s="392"/>
    </row>
    <row r="287" spans="3:19" s="338" customFormat="1" ht="12.75" customHeight="1" x14ac:dyDescent="0.2">
      <c r="C287" s="211"/>
      <c r="D287" s="211"/>
      <c r="S287" s="392"/>
    </row>
    <row r="288" spans="3:19" s="338" customFormat="1" ht="12.75" customHeight="1" x14ac:dyDescent="0.2">
      <c r="C288" s="211"/>
      <c r="D288" s="211"/>
      <c r="S288" s="392"/>
    </row>
    <row r="289" spans="3:19" s="338" customFormat="1" ht="12.75" customHeight="1" x14ac:dyDescent="0.2">
      <c r="C289" s="211"/>
      <c r="D289" s="211"/>
      <c r="S289" s="392"/>
    </row>
    <row r="290" spans="3:19" s="338" customFormat="1" ht="12.75" customHeight="1" x14ac:dyDescent="0.2">
      <c r="C290" s="211"/>
      <c r="D290" s="211"/>
      <c r="S290" s="392"/>
    </row>
    <row r="291" spans="3:19" s="338" customFormat="1" ht="12.75" customHeight="1" x14ac:dyDescent="0.2">
      <c r="C291" s="211"/>
      <c r="D291" s="211"/>
      <c r="S291" s="392"/>
    </row>
    <row r="292" spans="3:19" s="338" customFormat="1" ht="12.75" customHeight="1" x14ac:dyDescent="0.2">
      <c r="C292" s="211"/>
      <c r="D292" s="211"/>
      <c r="S292" s="392"/>
    </row>
    <row r="293" spans="3:19" s="338" customFormat="1" ht="12.75" customHeight="1" x14ac:dyDescent="0.2">
      <c r="C293" s="211"/>
      <c r="D293" s="211"/>
      <c r="S293" s="392"/>
    </row>
    <row r="294" spans="3:19" s="338" customFormat="1" ht="12.75" customHeight="1" x14ac:dyDescent="0.2">
      <c r="C294" s="211"/>
      <c r="D294" s="211"/>
      <c r="S294" s="392"/>
    </row>
    <row r="295" spans="3:19" s="338" customFormat="1" ht="12.75" customHeight="1" x14ac:dyDescent="0.2">
      <c r="C295" s="211"/>
      <c r="D295" s="211"/>
      <c r="S295" s="392"/>
    </row>
    <row r="296" spans="3:19" s="338" customFormat="1" ht="12.75" customHeight="1" x14ac:dyDescent="0.2">
      <c r="C296" s="211"/>
      <c r="D296" s="211"/>
      <c r="S296" s="392"/>
    </row>
    <row r="297" spans="3:19" s="338" customFormat="1" ht="12.75" customHeight="1" x14ac:dyDescent="0.2">
      <c r="C297" s="211"/>
      <c r="D297" s="211"/>
      <c r="S297" s="392"/>
    </row>
    <row r="298" spans="3:19" s="338" customFormat="1" ht="12.75" customHeight="1" x14ac:dyDescent="0.2">
      <c r="C298" s="211"/>
      <c r="D298" s="211"/>
      <c r="S298" s="392"/>
    </row>
    <row r="299" spans="3:19" s="338" customFormat="1" ht="12.75" customHeight="1" x14ac:dyDescent="0.2">
      <c r="C299" s="211"/>
      <c r="D299" s="211"/>
      <c r="S299" s="392"/>
    </row>
    <row r="300" spans="3:19" s="338" customFormat="1" ht="12.75" customHeight="1" x14ac:dyDescent="0.2">
      <c r="C300" s="211"/>
      <c r="D300" s="211"/>
      <c r="S300" s="392"/>
    </row>
    <row r="301" spans="3:19" s="338" customFormat="1" ht="12.75" customHeight="1" x14ac:dyDescent="0.2">
      <c r="C301" s="211"/>
      <c r="D301" s="211"/>
      <c r="S301" s="392"/>
    </row>
    <row r="302" spans="3:19" s="338" customFormat="1" ht="12.75" customHeight="1" x14ac:dyDescent="0.2">
      <c r="C302" s="211"/>
      <c r="D302" s="211"/>
      <c r="S302" s="392"/>
    </row>
    <row r="303" spans="3:19" s="338" customFormat="1" ht="12.75" customHeight="1" x14ac:dyDescent="0.2">
      <c r="C303" s="211"/>
      <c r="D303" s="211"/>
      <c r="S303" s="392"/>
    </row>
    <row r="304" spans="3:19" s="338" customFormat="1" ht="12.75" customHeight="1" x14ac:dyDescent="0.2">
      <c r="C304" s="211"/>
      <c r="D304" s="211"/>
      <c r="S304" s="392"/>
    </row>
    <row r="305" spans="3:19" s="338" customFormat="1" ht="12.75" customHeight="1" x14ac:dyDescent="0.2">
      <c r="C305" s="211"/>
      <c r="D305" s="211"/>
      <c r="S305" s="392"/>
    </row>
    <row r="306" spans="3:19" s="338" customFormat="1" ht="12.75" customHeight="1" x14ac:dyDescent="0.2">
      <c r="C306" s="211"/>
      <c r="D306" s="211"/>
      <c r="S306" s="392"/>
    </row>
    <row r="307" spans="3:19" s="338" customFormat="1" ht="12.75" customHeight="1" x14ac:dyDescent="0.2">
      <c r="C307" s="211"/>
      <c r="D307" s="211"/>
      <c r="S307" s="392"/>
    </row>
    <row r="308" spans="3:19" s="338" customFormat="1" ht="12.75" customHeight="1" x14ac:dyDescent="0.2">
      <c r="C308" s="211"/>
      <c r="D308" s="211"/>
      <c r="S308" s="392"/>
    </row>
    <row r="309" spans="3:19" s="338" customFormat="1" ht="12.75" customHeight="1" x14ac:dyDescent="0.2">
      <c r="C309" s="211"/>
      <c r="D309" s="211"/>
      <c r="S309" s="392"/>
    </row>
    <row r="310" spans="3:19" s="338" customFormat="1" ht="12.75" customHeight="1" x14ac:dyDescent="0.2">
      <c r="C310" s="211"/>
      <c r="D310" s="211"/>
      <c r="S310" s="392"/>
    </row>
    <row r="311" spans="3:19" s="338" customFormat="1" ht="12.75" customHeight="1" x14ac:dyDescent="0.2">
      <c r="C311" s="211"/>
      <c r="D311" s="211"/>
      <c r="S311" s="392"/>
    </row>
    <row r="312" spans="3:19" s="338" customFormat="1" ht="12.75" customHeight="1" x14ac:dyDescent="0.2">
      <c r="C312" s="211"/>
      <c r="D312" s="211"/>
      <c r="S312" s="392"/>
    </row>
    <row r="313" spans="3:19" s="338" customFormat="1" ht="12.75" customHeight="1" x14ac:dyDescent="0.2">
      <c r="C313" s="211"/>
      <c r="D313" s="211"/>
      <c r="S313" s="392"/>
    </row>
    <row r="314" spans="3:19" s="338" customFormat="1" ht="12.75" customHeight="1" x14ac:dyDescent="0.2">
      <c r="C314" s="211"/>
      <c r="D314" s="211"/>
      <c r="S314" s="392"/>
    </row>
    <row r="315" spans="3:19" s="338" customFormat="1" ht="12.75" customHeight="1" x14ac:dyDescent="0.2">
      <c r="C315" s="211"/>
      <c r="D315" s="211"/>
      <c r="S315" s="392"/>
    </row>
    <row r="316" spans="3:19" s="338" customFormat="1" ht="12.75" customHeight="1" x14ac:dyDescent="0.2">
      <c r="C316" s="211"/>
      <c r="D316" s="211"/>
      <c r="S316" s="392"/>
    </row>
    <row r="317" spans="3:19" s="338" customFormat="1" ht="12.75" customHeight="1" x14ac:dyDescent="0.2">
      <c r="C317" s="211"/>
      <c r="D317" s="211"/>
      <c r="S317" s="392"/>
    </row>
    <row r="318" spans="3:19" s="338" customFormat="1" ht="12.75" customHeight="1" x14ac:dyDescent="0.2">
      <c r="C318" s="211"/>
      <c r="D318" s="211"/>
      <c r="S318" s="392"/>
    </row>
    <row r="319" spans="3:19" s="338" customFormat="1" ht="12.75" customHeight="1" x14ac:dyDescent="0.2">
      <c r="C319" s="211"/>
      <c r="D319" s="211"/>
      <c r="S319" s="392"/>
    </row>
    <row r="320" spans="3:19" s="338" customFormat="1" ht="12.75" customHeight="1" x14ac:dyDescent="0.2">
      <c r="C320" s="211"/>
      <c r="D320" s="211"/>
      <c r="S320" s="392"/>
    </row>
    <row r="321" spans="3:19" s="338" customFormat="1" ht="12.75" customHeight="1" x14ac:dyDescent="0.2">
      <c r="C321" s="211"/>
      <c r="D321" s="211"/>
      <c r="S321" s="392"/>
    </row>
    <row r="322" spans="3:19" s="338" customFormat="1" ht="12.75" customHeight="1" x14ac:dyDescent="0.2">
      <c r="C322" s="211"/>
      <c r="D322" s="211"/>
      <c r="S322" s="392"/>
    </row>
    <row r="323" spans="3:19" s="338" customFormat="1" ht="12.75" customHeight="1" x14ac:dyDescent="0.2">
      <c r="C323" s="211"/>
      <c r="D323" s="211"/>
      <c r="S323" s="392"/>
    </row>
    <row r="324" spans="3:19" s="338" customFormat="1" ht="12.75" customHeight="1" x14ac:dyDescent="0.2">
      <c r="C324" s="211"/>
      <c r="D324" s="211"/>
      <c r="S324" s="392"/>
    </row>
    <row r="325" spans="3:19" s="338" customFormat="1" ht="12.75" customHeight="1" x14ac:dyDescent="0.2">
      <c r="C325" s="211"/>
      <c r="D325" s="211"/>
      <c r="S325" s="392"/>
    </row>
    <row r="326" spans="3:19" s="338" customFormat="1" ht="12.75" customHeight="1" x14ac:dyDescent="0.2">
      <c r="C326" s="211"/>
      <c r="D326" s="211"/>
      <c r="S326" s="392"/>
    </row>
    <row r="327" spans="3:19" s="338" customFormat="1" ht="12.75" customHeight="1" x14ac:dyDescent="0.2">
      <c r="C327" s="211"/>
      <c r="D327" s="211"/>
      <c r="S327" s="392"/>
    </row>
    <row r="328" spans="3:19" s="338" customFormat="1" ht="12.75" customHeight="1" x14ac:dyDescent="0.2">
      <c r="C328" s="211"/>
      <c r="D328" s="211"/>
      <c r="S328" s="392"/>
    </row>
    <row r="329" spans="3:19" s="338" customFormat="1" ht="12.75" customHeight="1" x14ac:dyDescent="0.2">
      <c r="C329" s="211"/>
      <c r="D329" s="211"/>
      <c r="S329" s="392"/>
    </row>
    <row r="330" spans="3:19" s="338" customFormat="1" ht="12.75" customHeight="1" x14ac:dyDescent="0.2">
      <c r="C330" s="211"/>
      <c r="D330" s="211"/>
      <c r="S330" s="392"/>
    </row>
    <row r="331" spans="3:19" s="338" customFormat="1" ht="12.75" customHeight="1" x14ac:dyDescent="0.2">
      <c r="C331" s="211"/>
      <c r="D331" s="211"/>
      <c r="S331" s="392"/>
    </row>
    <row r="332" spans="3:19" s="338" customFormat="1" ht="12.75" customHeight="1" x14ac:dyDescent="0.2">
      <c r="C332" s="211"/>
      <c r="D332" s="211"/>
      <c r="S332" s="392"/>
    </row>
    <row r="333" spans="3:19" s="338" customFormat="1" ht="12.75" customHeight="1" x14ac:dyDescent="0.2">
      <c r="C333" s="211"/>
      <c r="D333" s="211"/>
      <c r="S333" s="392"/>
    </row>
    <row r="334" spans="3:19" s="338" customFormat="1" ht="12.75" customHeight="1" x14ac:dyDescent="0.2">
      <c r="C334" s="211"/>
      <c r="D334" s="211"/>
      <c r="S334" s="392"/>
    </row>
    <row r="335" spans="3:19" s="338" customFormat="1" ht="12.75" customHeight="1" x14ac:dyDescent="0.2">
      <c r="C335" s="211"/>
      <c r="D335" s="211"/>
      <c r="S335" s="392"/>
    </row>
  </sheetData>
  <sheetProtection algorithmName="SHA-512" hashValue="ttAanP9QgOd/JaNo3zS/uVJVKpn4b9ORzsHfsPfEI3PNFnjGOPjUhrXP5mItJGG7EqmkYoIo/gK3cTLU7UKvKg==" saltValue="utn8q7VnIHix7cbWRo3tdQ==" spinCount="100000" sheet="1" formatCells="0" formatColumns="0" formatRows="0" insertColumns="0" insertRows="0" insertHyperlinks="0" deleteColumns="0" deleteRows="0" sort="0" autoFilter="0" pivotTables="0"/>
  <mergeCells count="31">
    <mergeCell ref="B27:C27"/>
    <mergeCell ref="B28:C28"/>
    <mergeCell ref="B29:C29"/>
    <mergeCell ref="B30:C30"/>
    <mergeCell ref="B31:C31"/>
    <mergeCell ref="B45:Q45"/>
    <mergeCell ref="B32:C32"/>
    <mergeCell ref="B33:C33"/>
    <mergeCell ref="B34:C34"/>
    <mergeCell ref="B35:C35"/>
    <mergeCell ref="B36:C36"/>
    <mergeCell ref="G37:H37"/>
    <mergeCell ref="S2:S4"/>
    <mergeCell ref="U2:U4"/>
    <mergeCell ref="V2:V4"/>
    <mergeCell ref="W2:W4"/>
    <mergeCell ref="X2:X4"/>
    <mergeCell ref="B1:O1"/>
    <mergeCell ref="P1:Q1"/>
    <mergeCell ref="B2:C2"/>
    <mergeCell ref="E2:E4"/>
    <mergeCell ref="B4:C4"/>
    <mergeCell ref="F2:F4"/>
    <mergeCell ref="G2:G4"/>
    <mergeCell ref="B3:C3"/>
    <mergeCell ref="N3:O3"/>
    <mergeCell ref="H2:H4"/>
    <mergeCell ref="I2:I4"/>
    <mergeCell ref="J2:K3"/>
    <mergeCell ref="L2:M3"/>
    <mergeCell ref="P2:Q3"/>
  </mergeCells>
  <conditionalFormatting sqref="S5:S32">
    <cfRule type="expression" dxfId="5" priority="3">
      <formula>IF(OR(AND(B5="Rinder.",S5="x"),S5=""),FALSE,TRUE)</formula>
    </cfRule>
  </conditionalFormatting>
  <conditionalFormatting sqref="L5">
    <cfRule type="cellIs" dxfId="4" priority="1" operator="greaterThan">
      <formula>365</formula>
    </cfRule>
  </conditionalFormatting>
  <dataValidations count="3">
    <dataValidation type="list" allowBlank="1" showInputMessage="1" showErrorMessage="1" sqref="C5:C26">
      <formula1>INDIRECT(B5)</formula1>
    </dataValidation>
    <dataValidation type="list" allowBlank="1" showInputMessage="1" showErrorMessage="1" sqref="B5:B26">
      <formula1>Tierarten2</formula1>
    </dataValidation>
    <dataValidation type="decimal" allowBlank="1" showInputMessage="1" showErrorMessage="1" errorTitle="Falsche Zahleneingabe" error="Bitte geben Sie nur Werte &gt; 0 und &lt;= 365 ein (auch mit Nachkommastellen möglich), da ein Jahr nur mit 365 Tagen angesetzt wird." sqref="L5:M32">
      <formula1>1E-26</formula1>
      <formula2>365</formula2>
    </dataValidation>
  </dataValidations>
  <pageMargins left="0.19685039370078741" right="0.19685039370078741" top="0.59055118110236227" bottom="0.39370078740157483" header="0" footer="0"/>
  <pageSetup paperSize="9" scale="83" fitToHeight="2" orientation="landscape" r:id="rId1"/>
  <headerFooter alignWithMargins="0">
    <oddHeader>&amp;CSeite &amp;P von &amp;N</oddHeader>
    <oddFooter>&amp;LLandwirtschaftliche Fachbehörde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99"/>
    <pageSetUpPr fitToPage="1"/>
  </sheetPr>
  <dimension ref="A1:AK286"/>
  <sheetViews>
    <sheetView zoomScaleNormal="100" workbookViewId="0">
      <selection activeCell="F4" sqref="F4"/>
    </sheetView>
  </sheetViews>
  <sheetFormatPr baseColWidth="10" defaultColWidth="11.42578125" defaultRowHeight="12.75" customHeight="1" x14ac:dyDescent="0.2"/>
  <cols>
    <col min="1" max="1" width="2.140625" style="368" customWidth="1"/>
    <col min="2" max="2" width="7.7109375" style="24" bestFit="1" customWidth="1"/>
    <col min="3" max="3" width="65.85546875" style="23" customWidth="1"/>
    <col min="4" max="4" width="1" style="211" customWidth="1"/>
    <col min="5" max="5" width="9.140625" style="24" customWidth="1"/>
    <col min="6" max="9" width="6.42578125" style="24" customWidth="1"/>
    <col min="10" max="10" width="6.7109375" style="24" bestFit="1" customWidth="1"/>
    <col min="11" max="11" width="5.5703125" style="24" customWidth="1"/>
    <col min="12" max="12" width="7.42578125" style="24" customWidth="1"/>
    <col min="13" max="13" width="4.85546875" style="24" hidden="1" customWidth="1"/>
    <col min="14" max="14" width="6" style="24" hidden="1" customWidth="1"/>
    <col min="15" max="15" width="21.42578125" style="24" customWidth="1"/>
    <col min="16" max="16" width="1.28515625" style="368" customWidth="1"/>
    <col min="17" max="17" width="20.28515625" style="396" customWidth="1"/>
    <col min="18" max="18" width="2.28515625" style="368" customWidth="1"/>
    <col min="19" max="20" width="11.42578125" style="368"/>
    <col min="21" max="22" width="16" style="368" customWidth="1"/>
    <col min="23" max="37" width="11.42578125" style="368"/>
    <col min="38" max="16384" width="11.42578125" style="24"/>
  </cols>
  <sheetData>
    <row r="1" spans="1:37" s="338" customFormat="1" ht="12.75" customHeight="1" x14ac:dyDescent="0.2">
      <c r="B1" s="660" t="s">
        <v>451</v>
      </c>
      <c r="C1" s="660"/>
      <c r="D1" s="660"/>
      <c r="E1" s="660"/>
      <c r="F1" s="660"/>
      <c r="G1" s="660"/>
      <c r="H1" s="660"/>
      <c r="I1" s="660"/>
      <c r="J1" s="660"/>
      <c r="K1" s="660"/>
      <c r="L1" s="660"/>
      <c r="M1" s="660"/>
      <c r="N1" s="660"/>
      <c r="O1" s="660"/>
      <c r="Q1" s="392"/>
    </row>
    <row r="2" spans="1:37" s="338" customFormat="1" ht="17.45" customHeight="1" thickBot="1" x14ac:dyDescent="0.25">
      <c r="C2" s="211"/>
      <c r="D2" s="211"/>
      <c r="O2" s="444">
        <f>Betriebsdaten!D11</f>
        <v>130123456789</v>
      </c>
      <c r="Q2" s="392"/>
    </row>
    <row r="3" spans="1:37" s="475" customFormat="1" ht="24.6" customHeight="1" thickBot="1" x14ac:dyDescent="0.25">
      <c r="A3" s="471"/>
      <c r="B3" s="472" t="s">
        <v>227</v>
      </c>
      <c r="C3" s="473"/>
      <c r="D3" s="474"/>
      <c r="F3" s="476" t="s">
        <v>228</v>
      </c>
      <c r="G3" s="667" t="s">
        <v>472</v>
      </c>
      <c r="H3" s="667"/>
      <c r="I3" s="655" t="s">
        <v>473</v>
      </c>
      <c r="J3" s="655"/>
      <c r="K3" s="655" t="s">
        <v>474</v>
      </c>
      <c r="L3" s="656"/>
      <c r="M3" s="477"/>
      <c r="N3" s="477"/>
      <c r="O3" s="478" t="s">
        <v>475</v>
      </c>
      <c r="P3" s="471"/>
      <c r="Q3" s="477"/>
      <c r="R3" s="471"/>
      <c r="S3" s="471"/>
      <c r="T3" s="471"/>
      <c r="U3" s="471"/>
      <c r="V3" s="471"/>
      <c r="W3" s="471"/>
      <c r="X3" s="471"/>
      <c r="Y3" s="471"/>
      <c r="Z3" s="471"/>
      <c r="AA3" s="471"/>
      <c r="AB3" s="471"/>
      <c r="AC3" s="471"/>
      <c r="AD3" s="471"/>
      <c r="AE3" s="471"/>
      <c r="AF3" s="471"/>
      <c r="AG3" s="471"/>
      <c r="AH3" s="471"/>
      <c r="AI3" s="471"/>
      <c r="AJ3" s="471"/>
      <c r="AK3" s="471"/>
    </row>
    <row r="4" spans="1:37" s="57" customFormat="1" ht="12.75" customHeight="1" x14ac:dyDescent="0.2">
      <c r="A4" s="338"/>
      <c r="B4" s="160" t="s">
        <v>229</v>
      </c>
      <c r="C4" s="161"/>
      <c r="D4" s="211"/>
      <c r="E4" s="166" t="s">
        <v>212</v>
      </c>
      <c r="F4" s="173"/>
      <c r="G4" s="657"/>
      <c r="H4" s="657"/>
      <c r="I4" s="657"/>
      <c r="J4" s="657"/>
      <c r="K4" s="169"/>
      <c r="L4" s="169"/>
      <c r="M4" s="169"/>
      <c r="N4" s="169"/>
      <c r="O4" s="449" t="str">
        <f t="shared" ref="O4:O9" si="0">IF(F4&gt;0,F4*3.1415*(G4/2)^2*I4,"")</f>
        <v/>
      </c>
      <c r="P4" s="338"/>
      <c r="Q4" s="392"/>
      <c r="R4" s="338"/>
      <c r="S4" s="338"/>
      <c r="T4" s="338"/>
      <c r="U4" s="338"/>
      <c r="V4" s="338"/>
      <c r="W4" s="338"/>
      <c r="X4" s="338"/>
      <c r="Y4" s="338"/>
      <c r="Z4" s="338"/>
      <c r="AA4" s="338"/>
      <c r="AB4" s="338"/>
      <c r="AC4" s="338"/>
      <c r="AD4" s="338"/>
      <c r="AE4" s="338"/>
      <c r="AF4" s="338"/>
      <c r="AG4" s="338"/>
      <c r="AH4" s="338"/>
      <c r="AI4" s="338"/>
      <c r="AJ4" s="338"/>
      <c r="AK4" s="338"/>
    </row>
    <row r="5" spans="1:37" s="57" customFormat="1" ht="12.75" customHeight="1" x14ac:dyDescent="0.2">
      <c r="A5" s="338"/>
      <c r="B5" s="162" t="s">
        <v>230</v>
      </c>
      <c r="C5" s="163"/>
      <c r="D5" s="211"/>
      <c r="E5" s="167" t="s">
        <v>212</v>
      </c>
      <c r="F5" s="174"/>
      <c r="G5" s="658"/>
      <c r="H5" s="658"/>
      <c r="I5" s="658"/>
      <c r="J5" s="658"/>
      <c r="K5" s="142"/>
      <c r="L5" s="142"/>
      <c r="M5" s="142"/>
      <c r="N5" s="142"/>
      <c r="O5" s="450" t="str">
        <f t="shared" si="0"/>
        <v/>
      </c>
      <c r="P5" s="338"/>
      <c r="Q5" s="552"/>
      <c r="R5" s="338"/>
      <c r="S5" s="338"/>
      <c r="T5" s="338"/>
      <c r="U5" s="338"/>
      <c r="V5" s="338"/>
      <c r="W5" s="338"/>
      <c r="X5" s="338"/>
      <c r="Y5" s="338"/>
      <c r="Z5" s="338"/>
      <c r="AA5" s="338"/>
      <c r="AB5" s="338"/>
      <c r="AC5" s="338"/>
      <c r="AD5" s="338"/>
      <c r="AE5" s="338"/>
      <c r="AF5" s="338"/>
      <c r="AG5" s="338"/>
      <c r="AH5" s="338"/>
      <c r="AI5" s="338"/>
      <c r="AJ5" s="338"/>
      <c r="AK5" s="338"/>
    </row>
    <row r="6" spans="1:37" s="57" customFormat="1" ht="12.75" customHeight="1" x14ac:dyDescent="0.2">
      <c r="A6" s="338"/>
      <c r="B6" s="162" t="s">
        <v>231</v>
      </c>
      <c r="C6" s="163"/>
      <c r="D6" s="211"/>
      <c r="E6" s="167" t="s">
        <v>212</v>
      </c>
      <c r="F6" s="174"/>
      <c r="G6" s="658"/>
      <c r="H6" s="658"/>
      <c r="I6" s="658"/>
      <c r="J6" s="658"/>
      <c r="K6" s="142"/>
      <c r="L6" s="142"/>
      <c r="M6" s="142"/>
      <c r="N6" s="142"/>
      <c r="O6" s="450" t="str">
        <f t="shared" si="0"/>
        <v/>
      </c>
      <c r="P6" s="338"/>
      <c r="Q6" s="392"/>
      <c r="R6" s="338"/>
      <c r="S6" s="338"/>
      <c r="T6" s="338"/>
      <c r="U6" s="338"/>
      <c r="V6" s="338"/>
      <c r="W6" s="338"/>
      <c r="X6" s="338"/>
      <c r="Y6" s="338"/>
      <c r="Z6" s="338"/>
      <c r="AA6" s="338"/>
      <c r="AB6" s="338"/>
      <c r="AC6" s="338"/>
      <c r="AD6" s="338"/>
      <c r="AE6" s="338"/>
      <c r="AF6" s="338"/>
      <c r="AG6" s="338"/>
      <c r="AH6" s="338"/>
      <c r="AI6" s="338"/>
      <c r="AJ6" s="338"/>
      <c r="AK6" s="338"/>
    </row>
    <row r="7" spans="1:37" s="57" customFormat="1" ht="12.75" customHeight="1" x14ac:dyDescent="0.2">
      <c r="A7" s="338"/>
      <c r="B7" s="162" t="s">
        <v>232</v>
      </c>
      <c r="C7" s="163"/>
      <c r="D7" s="211"/>
      <c r="E7" s="167" t="s">
        <v>212</v>
      </c>
      <c r="F7" s="174"/>
      <c r="G7" s="658"/>
      <c r="H7" s="658"/>
      <c r="I7" s="658"/>
      <c r="J7" s="658"/>
      <c r="K7" s="142"/>
      <c r="L7" s="142"/>
      <c r="M7" s="142"/>
      <c r="N7" s="142"/>
      <c r="O7" s="450" t="str">
        <f t="shared" si="0"/>
        <v/>
      </c>
      <c r="P7" s="338"/>
      <c r="Q7" s="392"/>
      <c r="R7" s="338"/>
      <c r="S7" s="338"/>
      <c r="T7" s="338"/>
      <c r="U7" s="338"/>
      <c r="V7" s="338"/>
      <c r="W7" s="338"/>
      <c r="X7" s="338"/>
      <c r="Y7" s="338"/>
      <c r="Z7" s="338"/>
      <c r="AA7" s="338"/>
      <c r="AB7" s="338"/>
      <c r="AC7" s="338"/>
      <c r="AD7" s="338"/>
      <c r="AE7" s="338"/>
      <c r="AF7" s="338"/>
      <c r="AG7" s="338"/>
      <c r="AH7" s="338"/>
      <c r="AI7" s="338"/>
      <c r="AJ7" s="338"/>
      <c r="AK7" s="338"/>
    </row>
    <row r="8" spans="1:37" s="57" customFormat="1" ht="12.75" customHeight="1" x14ac:dyDescent="0.2">
      <c r="A8" s="338"/>
      <c r="B8" s="162" t="s">
        <v>233</v>
      </c>
      <c r="C8" s="163"/>
      <c r="D8" s="211"/>
      <c r="E8" s="167" t="s">
        <v>212</v>
      </c>
      <c r="F8" s="174"/>
      <c r="G8" s="658"/>
      <c r="H8" s="658"/>
      <c r="I8" s="658"/>
      <c r="J8" s="658"/>
      <c r="K8" s="142"/>
      <c r="L8" s="142"/>
      <c r="M8" s="142"/>
      <c r="N8" s="142"/>
      <c r="O8" s="450" t="str">
        <f t="shared" si="0"/>
        <v/>
      </c>
      <c r="P8" s="338"/>
      <c r="Q8" s="392"/>
      <c r="R8" s="338"/>
      <c r="S8" s="338"/>
      <c r="T8" s="338"/>
      <c r="U8" s="338"/>
      <c r="V8" s="338"/>
      <c r="W8" s="338"/>
      <c r="X8" s="338"/>
      <c r="Y8" s="338"/>
      <c r="Z8" s="338"/>
      <c r="AA8" s="338"/>
      <c r="AB8" s="338"/>
      <c r="AC8" s="338"/>
      <c r="AD8" s="338"/>
      <c r="AE8" s="338"/>
      <c r="AF8" s="338"/>
      <c r="AG8" s="338"/>
      <c r="AH8" s="338"/>
      <c r="AI8" s="338"/>
      <c r="AJ8" s="338"/>
      <c r="AK8" s="338"/>
    </row>
    <row r="9" spans="1:37" s="57" customFormat="1" ht="12.75" customHeight="1" thickBot="1" x14ac:dyDescent="0.25">
      <c r="A9" s="338"/>
      <c r="B9" s="162" t="s">
        <v>234</v>
      </c>
      <c r="C9" s="149"/>
      <c r="D9" s="211"/>
      <c r="E9" s="167" t="s">
        <v>212</v>
      </c>
      <c r="F9" s="175"/>
      <c r="G9" s="659"/>
      <c r="H9" s="659"/>
      <c r="I9" s="659"/>
      <c r="J9" s="659"/>
      <c r="K9" s="142"/>
      <c r="L9" s="142"/>
      <c r="M9" s="142"/>
      <c r="N9" s="142"/>
      <c r="O9" s="451" t="str">
        <f t="shared" si="0"/>
        <v/>
      </c>
      <c r="P9" s="338"/>
      <c r="Q9" s="392"/>
      <c r="R9" s="338"/>
      <c r="S9" s="338"/>
      <c r="T9" s="338"/>
      <c r="U9" s="338"/>
      <c r="V9" s="338"/>
      <c r="W9" s="338"/>
      <c r="X9" s="338"/>
      <c r="Y9" s="338"/>
      <c r="Z9" s="338"/>
      <c r="AA9" s="338"/>
      <c r="AB9" s="338"/>
      <c r="AC9" s="338"/>
      <c r="AD9" s="338"/>
      <c r="AE9" s="338"/>
      <c r="AF9" s="338"/>
      <c r="AG9" s="338"/>
      <c r="AH9" s="338"/>
      <c r="AI9" s="338"/>
      <c r="AJ9" s="338"/>
      <c r="AK9" s="338"/>
    </row>
    <row r="10" spans="1:37" s="57" customFormat="1" ht="12.75" customHeight="1" x14ac:dyDescent="0.2">
      <c r="A10" s="338"/>
      <c r="B10" s="164" t="s">
        <v>235</v>
      </c>
      <c r="C10" s="165"/>
      <c r="D10" s="211"/>
      <c r="E10" s="166" t="s">
        <v>212</v>
      </c>
      <c r="F10" s="176"/>
      <c r="G10" s="657"/>
      <c r="H10" s="657"/>
      <c r="I10" s="657"/>
      <c r="J10" s="657"/>
      <c r="K10" s="657"/>
      <c r="L10" s="657"/>
      <c r="M10" s="169"/>
      <c r="N10" s="169"/>
      <c r="O10" s="449" t="str">
        <f>IF(F10&gt;0,F10*G10*I10*K10,"")</f>
        <v/>
      </c>
      <c r="P10" s="338"/>
      <c r="Q10" s="392"/>
      <c r="R10" s="338"/>
      <c r="S10" s="338"/>
      <c r="T10" s="338"/>
      <c r="U10" s="338"/>
      <c r="V10" s="338"/>
      <c r="W10" s="338"/>
      <c r="X10" s="338"/>
      <c r="Y10" s="338"/>
      <c r="Z10" s="338"/>
      <c r="AA10" s="338"/>
      <c r="AB10" s="338"/>
      <c r="AC10" s="338"/>
      <c r="AD10" s="338"/>
      <c r="AE10" s="338"/>
      <c r="AF10" s="338"/>
      <c r="AG10" s="338"/>
      <c r="AH10" s="338"/>
      <c r="AI10" s="338"/>
      <c r="AJ10" s="338"/>
      <c r="AK10" s="338"/>
    </row>
    <row r="11" spans="1:37" s="57" customFormat="1" ht="12.75" customHeight="1" x14ac:dyDescent="0.2">
      <c r="A11" s="338"/>
      <c r="B11" s="162" t="s">
        <v>236</v>
      </c>
      <c r="C11" s="149"/>
      <c r="D11" s="211"/>
      <c r="E11" s="167" t="s">
        <v>212</v>
      </c>
      <c r="F11" s="177"/>
      <c r="G11" s="658"/>
      <c r="H11" s="658"/>
      <c r="I11" s="658"/>
      <c r="J11" s="658"/>
      <c r="K11" s="658"/>
      <c r="L11" s="658"/>
      <c r="M11" s="142"/>
      <c r="N11" s="142"/>
      <c r="O11" s="450" t="str">
        <f t="shared" ref="O11:O15" si="1">IF(F11&gt;0,F11*G11*I11*K11,"")</f>
        <v/>
      </c>
      <c r="P11" s="338"/>
      <c r="Q11" s="392"/>
      <c r="R11" s="338"/>
      <c r="S11" s="338"/>
      <c r="T11" s="338"/>
      <c r="U11" s="338"/>
      <c r="V11" s="338"/>
      <c r="W11" s="338"/>
      <c r="X11" s="338"/>
      <c r="Y11" s="338"/>
      <c r="Z11" s="338"/>
      <c r="AA11" s="338"/>
      <c r="AB11" s="338"/>
      <c r="AC11" s="338"/>
      <c r="AD11" s="338"/>
      <c r="AE11" s="338"/>
      <c r="AF11" s="338"/>
      <c r="AG11" s="338"/>
      <c r="AH11" s="338"/>
      <c r="AI11" s="338"/>
      <c r="AJ11" s="338"/>
      <c r="AK11" s="338"/>
    </row>
    <row r="12" spans="1:37" s="57" customFormat="1" ht="12.75" customHeight="1" x14ac:dyDescent="0.2">
      <c r="A12" s="338"/>
      <c r="B12" s="162" t="s">
        <v>237</v>
      </c>
      <c r="C12" s="149"/>
      <c r="D12" s="211"/>
      <c r="E12" s="167" t="s">
        <v>212</v>
      </c>
      <c r="F12" s="177"/>
      <c r="G12" s="658"/>
      <c r="H12" s="658"/>
      <c r="I12" s="658"/>
      <c r="J12" s="658"/>
      <c r="K12" s="658"/>
      <c r="L12" s="658"/>
      <c r="M12" s="142"/>
      <c r="N12" s="142"/>
      <c r="O12" s="450" t="str">
        <f t="shared" si="1"/>
        <v/>
      </c>
      <c r="P12" s="338"/>
      <c r="Q12" s="392"/>
      <c r="R12" s="338"/>
      <c r="S12" s="338"/>
      <c r="T12" s="338"/>
      <c r="U12" s="338"/>
      <c r="V12" s="338"/>
      <c r="W12" s="338"/>
      <c r="X12" s="338"/>
      <c r="Y12" s="338"/>
      <c r="Z12" s="338"/>
      <c r="AA12" s="338"/>
      <c r="AB12" s="338"/>
      <c r="AC12" s="338"/>
      <c r="AD12" s="338"/>
      <c r="AE12" s="338"/>
      <c r="AF12" s="338"/>
      <c r="AG12" s="338"/>
      <c r="AH12" s="338"/>
      <c r="AI12" s="338"/>
      <c r="AJ12" s="338"/>
      <c r="AK12" s="338"/>
    </row>
    <row r="13" spans="1:37" s="57" customFormat="1" ht="12.75" customHeight="1" x14ac:dyDescent="0.2">
      <c r="A13" s="338"/>
      <c r="B13" s="162" t="s">
        <v>238</v>
      </c>
      <c r="C13" s="149"/>
      <c r="D13" s="211"/>
      <c r="E13" s="167" t="s">
        <v>212</v>
      </c>
      <c r="F13" s="177"/>
      <c r="G13" s="658"/>
      <c r="H13" s="658"/>
      <c r="I13" s="658"/>
      <c r="J13" s="658"/>
      <c r="K13" s="658"/>
      <c r="L13" s="658"/>
      <c r="M13" s="142"/>
      <c r="N13" s="142"/>
      <c r="O13" s="450" t="str">
        <f t="shared" si="1"/>
        <v/>
      </c>
      <c r="P13" s="338"/>
      <c r="Q13" s="392"/>
      <c r="R13" s="338"/>
      <c r="S13" s="338"/>
      <c r="T13" s="338"/>
      <c r="U13" s="338"/>
      <c r="V13" s="338"/>
      <c r="W13" s="338"/>
      <c r="X13" s="338"/>
      <c r="Y13" s="338"/>
      <c r="Z13" s="338"/>
      <c r="AA13" s="338"/>
      <c r="AB13" s="338"/>
      <c r="AC13" s="338"/>
      <c r="AD13" s="338"/>
      <c r="AE13" s="338"/>
      <c r="AF13" s="338"/>
      <c r="AG13" s="338"/>
      <c r="AH13" s="338"/>
      <c r="AI13" s="338"/>
      <c r="AJ13" s="338"/>
      <c r="AK13" s="338"/>
    </row>
    <row r="14" spans="1:37" s="57" customFormat="1" ht="12.75" customHeight="1" x14ac:dyDescent="0.2">
      <c r="A14" s="338"/>
      <c r="B14" s="162" t="s">
        <v>239</v>
      </c>
      <c r="C14" s="149"/>
      <c r="D14" s="211"/>
      <c r="E14" s="167" t="s">
        <v>212</v>
      </c>
      <c r="F14" s="177"/>
      <c r="G14" s="658"/>
      <c r="H14" s="658"/>
      <c r="I14" s="658"/>
      <c r="J14" s="658"/>
      <c r="K14" s="658"/>
      <c r="L14" s="658"/>
      <c r="M14" s="142"/>
      <c r="N14" s="142"/>
      <c r="O14" s="450" t="str">
        <f t="shared" si="1"/>
        <v/>
      </c>
      <c r="P14" s="338"/>
      <c r="Q14" s="392"/>
      <c r="R14" s="338"/>
      <c r="S14" s="338"/>
      <c r="T14" s="338"/>
      <c r="U14" s="338"/>
      <c r="V14" s="338"/>
      <c r="W14" s="338"/>
      <c r="X14" s="338"/>
      <c r="Y14" s="338"/>
      <c r="Z14" s="338"/>
      <c r="AA14" s="338"/>
      <c r="AB14" s="338"/>
      <c r="AC14" s="338"/>
      <c r="AD14" s="338"/>
      <c r="AE14" s="338"/>
      <c r="AF14" s="338"/>
      <c r="AG14" s="338"/>
      <c r="AH14" s="338"/>
      <c r="AI14" s="338"/>
      <c r="AJ14" s="338"/>
      <c r="AK14" s="338"/>
    </row>
    <row r="15" spans="1:37" s="57" customFormat="1" ht="12.75" customHeight="1" thickBot="1" x14ac:dyDescent="0.25">
      <c r="A15" s="338"/>
      <c r="B15" s="162" t="s">
        <v>240</v>
      </c>
      <c r="C15" s="149"/>
      <c r="D15" s="211"/>
      <c r="E15" s="168" t="s">
        <v>212</v>
      </c>
      <c r="F15" s="178"/>
      <c r="G15" s="654"/>
      <c r="H15" s="654"/>
      <c r="I15" s="654"/>
      <c r="J15" s="654"/>
      <c r="K15" s="654"/>
      <c r="L15" s="654"/>
      <c r="M15" s="153"/>
      <c r="N15" s="153"/>
      <c r="O15" s="451" t="str">
        <f t="shared" si="1"/>
        <v/>
      </c>
      <c r="P15" s="338"/>
      <c r="Q15" s="392"/>
      <c r="R15" s="338"/>
      <c r="S15" s="338"/>
      <c r="T15" s="338"/>
      <c r="U15" s="338"/>
      <c r="V15" s="338"/>
      <c r="W15" s="338"/>
      <c r="X15" s="338"/>
      <c r="Y15" s="338"/>
      <c r="Z15" s="338"/>
      <c r="AA15" s="338"/>
      <c r="AB15" s="338"/>
      <c r="AC15" s="338"/>
      <c r="AD15" s="338"/>
      <c r="AE15" s="338"/>
      <c r="AF15" s="338"/>
      <c r="AG15" s="338"/>
      <c r="AH15" s="338"/>
      <c r="AI15" s="338"/>
      <c r="AJ15" s="338"/>
      <c r="AK15" s="338"/>
    </row>
    <row r="16" spans="1:37" s="57" customFormat="1" ht="12.75" customHeight="1" x14ac:dyDescent="0.2">
      <c r="A16" s="338"/>
      <c r="B16" s="661" t="s">
        <v>241</v>
      </c>
      <c r="C16" s="662"/>
      <c r="D16" s="211"/>
      <c r="E16" s="167" t="s">
        <v>212</v>
      </c>
      <c r="F16" s="171"/>
      <c r="G16" s="169"/>
      <c r="H16" s="169"/>
      <c r="I16" s="169"/>
      <c r="J16" s="169"/>
      <c r="K16" s="169"/>
      <c r="L16" s="169"/>
      <c r="M16" s="169"/>
      <c r="N16" s="169"/>
      <c r="O16" s="452"/>
      <c r="P16" s="338"/>
      <c r="Q16" s="392"/>
      <c r="R16" s="338"/>
      <c r="S16" s="338"/>
      <c r="T16" s="338"/>
      <c r="U16" s="338"/>
      <c r="V16" s="338"/>
      <c r="W16" s="338"/>
      <c r="X16" s="338"/>
      <c r="Y16" s="338"/>
      <c r="Z16" s="338"/>
      <c r="AA16" s="338"/>
      <c r="AB16" s="338"/>
      <c r="AC16" s="338"/>
      <c r="AD16" s="338"/>
      <c r="AE16" s="338"/>
      <c r="AF16" s="338"/>
      <c r="AG16" s="338"/>
      <c r="AH16" s="338"/>
      <c r="AI16" s="338"/>
      <c r="AJ16" s="338"/>
      <c r="AK16" s="338"/>
    </row>
    <row r="17" spans="1:37" s="57" customFormat="1" ht="12.75" customHeight="1" x14ac:dyDescent="0.2">
      <c r="A17" s="338"/>
      <c r="B17" s="663" t="s">
        <v>241</v>
      </c>
      <c r="C17" s="664"/>
      <c r="D17" s="211"/>
      <c r="E17" s="167" t="s">
        <v>212</v>
      </c>
      <c r="F17" s="150"/>
      <c r="G17" s="142"/>
      <c r="H17" s="142"/>
      <c r="I17" s="142"/>
      <c r="J17" s="142"/>
      <c r="K17" s="142"/>
      <c r="L17" s="142"/>
      <c r="M17" s="142"/>
      <c r="N17" s="142"/>
      <c r="O17" s="453"/>
      <c r="P17" s="338"/>
      <c r="Q17" s="392"/>
      <c r="R17" s="338"/>
      <c r="S17" s="338"/>
      <c r="T17" s="338"/>
      <c r="U17" s="338"/>
      <c r="V17" s="338"/>
      <c r="W17" s="338"/>
      <c r="X17" s="338"/>
      <c r="Y17" s="338"/>
      <c r="Z17" s="338"/>
      <c r="AA17" s="338"/>
      <c r="AB17" s="338"/>
      <c r="AC17" s="338"/>
      <c r="AD17" s="338"/>
      <c r="AE17" s="338"/>
      <c r="AF17" s="338"/>
      <c r="AG17" s="338"/>
      <c r="AH17" s="338"/>
      <c r="AI17" s="338"/>
      <c r="AJ17" s="338"/>
      <c r="AK17" s="338"/>
    </row>
    <row r="18" spans="1:37" s="57" customFormat="1" ht="12.75" customHeight="1" x14ac:dyDescent="0.2">
      <c r="A18" s="338"/>
      <c r="B18" s="663" t="s">
        <v>241</v>
      </c>
      <c r="C18" s="664"/>
      <c r="D18" s="211"/>
      <c r="E18" s="167" t="s">
        <v>212</v>
      </c>
      <c r="F18" s="150"/>
      <c r="G18" s="142"/>
      <c r="H18" s="142"/>
      <c r="I18" s="142"/>
      <c r="J18" s="142"/>
      <c r="K18" s="142"/>
      <c r="L18" s="142"/>
      <c r="M18" s="142"/>
      <c r="N18" s="142"/>
      <c r="O18" s="453"/>
      <c r="P18" s="338"/>
      <c r="Q18" s="392"/>
      <c r="R18" s="338"/>
      <c r="S18" s="338"/>
      <c r="T18" s="338"/>
      <c r="U18" s="338"/>
      <c r="V18" s="338"/>
      <c r="W18" s="338"/>
      <c r="X18" s="338"/>
      <c r="Y18" s="338"/>
      <c r="Z18" s="338"/>
      <c r="AA18" s="338"/>
      <c r="AB18" s="338"/>
      <c r="AC18" s="338"/>
      <c r="AD18" s="338"/>
      <c r="AE18" s="338"/>
      <c r="AF18" s="338"/>
      <c r="AG18" s="338"/>
      <c r="AH18" s="338"/>
      <c r="AI18" s="338"/>
      <c r="AJ18" s="338"/>
      <c r="AK18" s="338"/>
    </row>
    <row r="19" spans="1:37" s="57" customFormat="1" ht="12.75" customHeight="1" thickBot="1" x14ac:dyDescent="0.25">
      <c r="A19" s="338"/>
      <c r="B19" s="665" t="s">
        <v>241</v>
      </c>
      <c r="C19" s="666"/>
      <c r="D19" s="211"/>
      <c r="E19" s="168" t="s">
        <v>212</v>
      </c>
      <c r="F19" s="151"/>
      <c r="G19" s="153"/>
      <c r="H19" s="153"/>
      <c r="I19" s="153"/>
      <c r="J19" s="153"/>
      <c r="K19" s="153"/>
      <c r="L19" s="153"/>
      <c r="M19" s="153"/>
      <c r="N19" s="153"/>
      <c r="O19" s="454"/>
      <c r="P19" s="338"/>
      <c r="Q19" s="392"/>
      <c r="R19" s="338"/>
      <c r="S19" s="338"/>
      <c r="T19" s="338"/>
      <c r="U19" s="338"/>
      <c r="V19" s="338"/>
      <c r="W19" s="338"/>
      <c r="X19" s="338"/>
      <c r="Y19" s="338"/>
      <c r="Z19" s="338"/>
      <c r="AA19" s="338"/>
      <c r="AB19" s="338"/>
      <c r="AC19" s="338"/>
      <c r="AD19" s="338"/>
      <c r="AE19" s="338"/>
      <c r="AF19" s="338"/>
      <c r="AG19" s="338"/>
      <c r="AH19" s="338"/>
      <c r="AI19" s="338"/>
      <c r="AJ19" s="338"/>
      <c r="AK19" s="338"/>
    </row>
    <row r="20" spans="1:37" s="338" customFormat="1" ht="12.75" customHeight="1" thickBot="1" x14ac:dyDescent="0.25">
      <c r="C20" s="211"/>
      <c r="D20" s="211"/>
      <c r="P20" s="370"/>
      <c r="Q20" s="392"/>
    </row>
    <row r="21" spans="1:37" s="57" customFormat="1" ht="12.75" customHeight="1" thickBot="1" x14ac:dyDescent="0.25">
      <c r="A21" s="338"/>
      <c r="B21" s="172" t="s">
        <v>244</v>
      </c>
      <c r="C21" s="161"/>
      <c r="D21" s="211"/>
      <c r="E21" s="338"/>
      <c r="F21" s="338"/>
      <c r="G21" s="338"/>
      <c r="H21" s="338"/>
      <c r="I21" s="338"/>
      <c r="J21" s="338"/>
      <c r="K21" s="338"/>
      <c r="L21" s="338"/>
      <c r="M21" s="338"/>
      <c r="N21" s="338"/>
      <c r="O21" s="338"/>
      <c r="P21" s="338"/>
      <c r="Q21" s="392"/>
      <c r="R21" s="338"/>
      <c r="S21" s="338"/>
      <c r="T21" s="338"/>
      <c r="U21" s="338"/>
      <c r="V21" s="338"/>
      <c r="W21" s="338"/>
      <c r="X21" s="338"/>
      <c r="Y21" s="338"/>
      <c r="Z21" s="338"/>
      <c r="AA21" s="338"/>
      <c r="AB21" s="338"/>
      <c r="AC21" s="338"/>
      <c r="AD21" s="338"/>
      <c r="AE21" s="338"/>
      <c r="AF21" s="338"/>
      <c r="AG21" s="338"/>
      <c r="AH21" s="338"/>
      <c r="AI21" s="338"/>
      <c r="AJ21" s="338"/>
      <c r="AK21" s="338"/>
    </row>
    <row r="22" spans="1:37" s="57" customFormat="1" ht="12.75" customHeight="1" x14ac:dyDescent="0.2">
      <c r="A22" s="338"/>
      <c r="B22" s="171" t="s">
        <v>243</v>
      </c>
      <c r="C22" s="170"/>
      <c r="D22" s="211"/>
      <c r="E22" s="166" t="s">
        <v>212</v>
      </c>
      <c r="F22" s="171"/>
      <c r="G22" s="169"/>
      <c r="H22" s="169"/>
      <c r="I22" s="169"/>
      <c r="J22" s="169"/>
      <c r="K22" s="169"/>
      <c r="L22" s="169"/>
      <c r="M22" s="169"/>
      <c r="N22" s="169"/>
      <c r="O22" s="452"/>
      <c r="P22" s="338"/>
      <c r="Q22" s="392"/>
      <c r="R22" s="338"/>
      <c r="S22" s="338"/>
      <c r="T22" s="338"/>
      <c r="U22" s="338"/>
      <c r="V22" s="338"/>
      <c r="W22" s="338"/>
      <c r="X22" s="338"/>
      <c r="Y22" s="338"/>
      <c r="Z22" s="338"/>
      <c r="AA22" s="338"/>
      <c r="AB22" s="338"/>
      <c r="AC22" s="338"/>
      <c r="AD22" s="338"/>
      <c r="AE22" s="338"/>
      <c r="AF22" s="338"/>
      <c r="AG22" s="338"/>
      <c r="AH22" s="338"/>
      <c r="AI22" s="338"/>
      <c r="AJ22" s="338"/>
      <c r="AK22" s="338"/>
    </row>
    <row r="23" spans="1:37" s="57" customFormat="1" ht="12.75" customHeight="1" x14ac:dyDescent="0.2">
      <c r="A23" s="338"/>
      <c r="B23" s="150" t="s">
        <v>242</v>
      </c>
      <c r="C23" s="149"/>
      <c r="D23" s="211"/>
      <c r="E23" s="167" t="s">
        <v>212</v>
      </c>
      <c r="F23" s="150"/>
      <c r="G23" s="142"/>
      <c r="H23" s="142"/>
      <c r="I23" s="142"/>
      <c r="J23" s="142"/>
      <c r="K23" s="142"/>
      <c r="L23" s="142"/>
      <c r="M23" s="142"/>
      <c r="N23" s="142"/>
      <c r="O23" s="453"/>
      <c r="P23" s="338"/>
      <c r="Q23" s="392"/>
      <c r="R23" s="338"/>
      <c r="S23" s="338"/>
      <c r="T23" s="338"/>
      <c r="U23" s="338"/>
      <c r="V23" s="338"/>
      <c r="W23" s="338"/>
      <c r="X23" s="338"/>
      <c r="Y23" s="338"/>
      <c r="Z23" s="338"/>
      <c r="AA23" s="338"/>
      <c r="AB23" s="338"/>
      <c r="AC23" s="338"/>
      <c r="AD23" s="338"/>
      <c r="AE23" s="338"/>
      <c r="AF23" s="338"/>
      <c r="AG23" s="338"/>
      <c r="AH23" s="338"/>
      <c r="AI23" s="338"/>
      <c r="AJ23" s="338"/>
      <c r="AK23" s="338"/>
    </row>
    <row r="24" spans="1:37" s="57" customFormat="1" ht="12.75" customHeight="1" x14ac:dyDescent="0.2">
      <c r="A24" s="338"/>
      <c r="B24" s="150" t="s">
        <v>246</v>
      </c>
      <c r="C24" s="149"/>
      <c r="D24" s="211"/>
      <c r="E24" s="167" t="s">
        <v>212</v>
      </c>
      <c r="F24" s="150"/>
      <c r="G24" s="142"/>
      <c r="H24" s="142"/>
      <c r="I24" s="142"/>
      <c r="J24" s="142"/>
      <c r="K24" s="142"/>
      <c r="L24" s="142"/>
      <c r="M24" s="142"/>
      <c r="N24" s="142"/>
      <c r="O24" s="453"/>
      <c r="P24" s="338"/>
      <c r="Q24" s="392"/>
      <c r="R24" s="338"/>
      <c r="S24" s="338"/>
      <c r="T24" s="338"/>
      <c r="U24" s="338"/>
      <c r="V24" s="338"/>
      <c r="W24" s="338"/>
      <c r="X24" s="338"/>
      <c r="Y24" s="338"/>
      <c r="Z24" s="338"/>
      <c r="AA24" s="338"/>
      <c r="AB24" s="338"/>
      <c r="AC24" s="338"/>
      <c r="AD24" s="338"/>
      <c r="AE24" s="338"/>
      <c r="AF24" s="338"/>
      <c r="AG24" s="338"/>
      <c r="AH24" s="338"/>
      <c r="AI24" s="338"/>
      <c r="AJ24" s="338"/>
      <c r="AK24" s="338"/>
    </row>
    <row r="25" spans="1:37" s="57" customFormat="1" ht="12.75" customHeight="1" thickBot="1" x14ac:dyDescent="0.25">
      <c r="A25" s="338"/>
      <c r="B25" s="151" t="s">
        <v>245</v>
      </c>
      <c r="C25" s="152"/>
      <c r="D25" s="211"/>
      <c r="E25" s="168" t="s">
        <v>212</v>
      </c>
      <c r="F25" s="151"/>
      <c r="G25" s="153"/>
      <c r="H25" s="153"/>
      <c r="I25" s="153"/>
      <c r="J25" s="153"/>
      <c r="K25" s="153"/>
      <c r="L25" s="153"/>
      <c r="M25" s="153"/>
      <c r="N25" s="153"/>
      <c r="O25" s="454"/>
      <c r="P25" s="338"/>
      <c r="Q25" s="392"/>
      <c r="R25" s="338"/>
      <c r="S25" s="338"/>
      <c r="T25" s="338"/>
      <c r="U25" s="338"/>
      <c r="V25" s="338"/>
      <c r="W25" s="338"/>
      <c r="X25" s="338"/>
      <c r="Y25" s="338"/>
      <c r="Z25" s="338"/>
      <c r="AA25" s="338"/>
      <c r="AB25" s="338"/>
      <c r="AC25" s="338"/>
      <c r="AD25" s="338"/>
      <c r="AE25" s="338"/>
      <c r="AF25" s="338"/>
      <c r="AG25" s="338"/>
      <c r="AH25" s="338"/>
      <c r="AI25" s="338"/>
      <c r="AJ25" s="338"/>
      <c r="AK25" s="338"/>
    </row>
    <row r="26" spans="1:37" s="338" customFormat="1" ht="12.75" customHeight="1" x14ac:dyDescent="0.2">
      <c r="C26" s="211"/>
      <c r="D26" s="211"/>
      <c r="P26" s="370"/>
      <c r="Q26" s="392"/>
    </row>
    <row r="27" spans="1:37" s="338" customFormat="1" ht="12.75" customHeight="1" x14ac:dyDescent="0.2">
      <c r="C27" s="211"/>
      <c r="D27" s="211"/>
      <c r="O27" s="370"/>
      <c r="P27" s="370"/>
      <c r="Q27" s="392"/>
    </row>
    <row r="28" spans="1:37" s="338" customFormat="1" ht="12.75" customHeight="1" x14ac:dyDescent="0.2">
      <c r="C28" s="211"/>
      <c r="D28" s="211"/>
      <c r="O28" s="370"/>
      <c r="Q28" s="392"/>
    </row>
    <row r="29" spans="1:37" s="338" customFormat="1" ht="12.75" customHeight="1" x14ac:dyDescent="0.2">
      <c r="C29" s="211"/>
      <c r="D29" s="211"/>
      <c r="O29" s="370"/>
      <c r="Q29" s="392"/>
    </row>
    <row r="30" spans="1:37" s="338" customFormat="1" ht="12.75" customHeight="1" x14ac:dyDescent="0.2">
      <c r="C30" s="211"/>
      <c r="D30" s="211"/>
      <c r="Q30" s="392"/>
    </row>
    <row r="31" spans="1:37" s="338" customFormat="1" ht="12.75" customHeight="1" x14ac:dyDescent="0.2">
      <c r="C31" s="211"/>
      <c r="D31" s="211"/>
      <c r="Q31" s="392"/>
    </row>
    <row r="32" spans="1:37" s="338" customFormat="1" ht="12.75" customHeight="1" x14ac:dyDescent="0.2">
      <c r="C32" s="211"/>
      <c r="D32" s="211"/>
      <c r="Q32" s="392"/>
    </row>
    <row r="33" spans="1:37" s="338" customFormat="1" ht="12.75" customHeight="1" x14ac:dyDescent="0.2">
      <c r="C33" s="211"/>
      <c r="D33" s="211"/>
      <c r="Q33" s="392"/>
    </row>
    <row r="34" spans="1:37" s="338" customFormat="1" ht="12.75" customHeight="1" x14ac:dyDescent="0.2">
      <c r="C34" s="211"/>
      <c r="D34" s="211"/>
      <c r="Q34" s="392"/>
    </row>
    <row r="35" spans="1:37" s="338" customFormat="1" ht="12.75" customHeight="1" x14ac:dyDescent="0.2">
      <c r="C35" s="211"/>
      <c r="D35" s="211"/>
      <c r="Q35" s="392"/>
    </row>
    <row r="36" spans="1:37" s="338" customFormat="1" ht="12.75" customHeight="1" x14ac:dyDescent="0.2">
      <c r="C36" s="211"/>
      <c r="D36" s="211"/>
      <c r="Q36" s="392"/>
    </row>
    <row r="37" spans="1:37" s="338" customFormat="1" ht="12.75" customHeight="1" x14ac:dyDescent="0.2">
      <c r="C37" s="211"/>
      <c r="D37" s="211"/>
      <c r="Q37" s="392"/>
    </row>
    <row r="38" spans="1:37" s="338" customFormat="1" ht="12.75" customHeight="1" x14ac:dyDescent="0.2">
      <c r="C38" s="211"/>
      <c r="D38" s="211"/>
      <c r="Q38" s="392"/>
    </row>
    <row r="39" spans="1:37" s="338" customFormat="1" ht="12.75" customHeight="1" x14ac:dyDescent="0.2">
      <c r="C39" s="211"/>
      <c r="D39" s="211"/>
      <c r="Q39" s="392"/>
    </row>
    <row r="40" spans="1:37" s="338" customFormat="1" ht="12.75" customHeight="1" x14ac:dyDescent="0.2">
      <c r="C40" s="211"/>
      <c r="D40" s="211"/>
      <c r="Q40" s="392"/>
    </row>
    <row r="41" spans="1:37" s="338" customFormat="1" ht="12.75" customHeight="1" x14ac:dyDescent="0.2">
      <c r="C41" s="211"/>
      <c r="D41" s="211"/>
      <c r="Q41" s="392"/>
    </row>
    <row r="42" spans="1:37" s="338" customFormat="1" ht="12.75" customHeight="1" x14ac:dyDescent="0.2">
      <c r="C42" s="211"/>
      <c r="D42" s="211"/>
      <c r="Q42" s="392"/>
    </row>
    <row r="43" spans="1:37" s="338" customFormat="1" ht="12.75" customHeight="1" x14ac:dyDescent="0.2">
      <c r="C43" s="211"/>
      <c r="D43" s="211"/>
      <c r="Q43" s="392"/>
    </row>
    <row r="44" spans="1:37" s="338" customFormat="1" ht="12.75" customHeight="1" x14ac:dyDescent="0.2">
      <c r="C44" s="211"/>
      <c r="D44" s="211"/>
      <c r="Q44" s="392"/>
    </row>
    <row r="45" spans="1:37" s="338" customFormat="1" ht="12.75" customHeight="1" x14ac:dyDescent="0.2">
      <c r="C45" s="211"/>
      <c r="D45" s="211"/>
      <c r="Q45" s="392"/>
    </row>
    <row r="46" spans="1:37" s="338" customFormat="1" ht="12.75" customHeight="1" x14ac:dyDescent="0.2">
      <c r="C46" s="211"/>
      <c r="D46" s="211"/>
      <c r="Q46" s="392"/>
    </row>
    <row r="47" spans="1:37" s="338" customFormat="1" ht="12.75" customHeight="1" x14ac:dyDescent="0.2">
      <c r="C47" s="211"/>
      <c r="D47" s="211"/>
      <c r="Q47" s="392"/>
    </row>
    <row r="48" spans="1:37" s="57" customFormat="1" ht="12.75" customHeight="1" x14ac:dyDescent="0.2">
      <c r="A48" s="338"/>
      <c r="C48" s="23"/>
      <c r="D48" s="211"/>
      <c r="P48" s="338"/>
      <c r="Q48" s="392"/>
      <c r="R48" s="338"/>
      <c r="S48" s="338"/>
      <c r="T48" s="338"/>
      <c r="U48" s="338"/>
      <c r="V48" s="338"/>
      <c r="W48" s="338"/>
      <c r="X48" s="338"/>
      <c r="Y48" s="338"/>
      <c r="Z48" s="338"/>
      <c r="AA48" s="338"/>
      <c r="AB48" s="338"/>
      <c r="AC48" s="338"/>
      <c r="AD48" s="338"/>
      <c r="AE48" s="338"/>
      <c r="AF48" s="338"/>
      <c r="AG48" s="338"/>
      <c r="AH48" s="338"/>
      <c r="AI48" s="338"/>
      <c r="AJ48" s="338"/>
      <c r="AK48" s="338"/>
    </row>
    <row r="49" spans="1:37" s="57" customFormat="1" ht="12.75" customHeight="1" x14ac:dyDescent="0.2">
      <c r="A49" s="338"/>
      <c r="C49" s="23"/>
      <c r="D49" s="211"/>
      <c r="P49" s="338"/>
      <c r="Q49" s="392"/>
      <c r="R49" s="338"/>
      <c r="S49" s="338"/>
      <c r="T49" s="338"/>
      <c r="U49" s="338"/>
      <c r="V49" s="338"/>
      <c r="W49" s="338"/>
      <c r="X49" s="338"/>
      <c r="Y49" s="338"/>
      <c r="Z49" s="338"/>
      <c r="AA49" s="338"/>
      <c r="AB49" s="338"/>
      <c r="AC49" s="338"/>
      <c r="AD49" s="338"/>
      <c r="AE49" s="338"/>
      <c r="AF49" s="338"/>
      <c r="AG49" s="338"/>
      <c r="AH49" s="338"/>
      <c r="AI49" s="338"/>
      <c r="AJ49" s="338"/>
      <c r="AK49" s="338"/>
    </row>
    <row r="50" spans="1:37" s="57" customFormat="1" ht="12.75" customHeight="1" x14ac:dyDescent="0.2">
      <c r="A50" s="338"/>
      <c r="C50" s="23"/>
      <c r="D50" s="211"/>
      <c r="P50" s="338"/>
      <c r="Q50" s="392"/>
      <c r="R50" s="338"/>
      <c r="S50" s="338"/>
      <c r="T50" s="338"/>
      <c r="U50" s="338"/>
      <c r="V50" s="338"/>
      <c r="W50" s="338"/>
      <c r="X50" s="338"/>
      <c r="Y50" s="338"/>
      <c r="Z50" s="338"/>
      <c r="AA50" s="338"/>
      <c r="AB50" s="338"/>
      <c r="AC50" s="338"/>
      <c r="AD50" s="338"/>
      <c r="AE50" s="338"/>
      <c r="AF50" s="338"/>
      <c r="AG50" s="338"/>
      <c r="AH50" s="338"/>
      <c r="AI50" s="338"/>
      <c r="AJ50" s="338"/>
      <c r="AK50" s="338"/>
    </row>
    <row r="51" spans="1:37" s="57" customFormat="1" ht="12.75" customHeight="1" x14ac:dyDescent="0.2">
      <c r="A51" s="338"/>
      <c r="C51" s="23"/>
      <c r="D51" s="211"/>
      <c r="P51" s="338"/>
      <c r="Q51" s="392"/>
      <c r="R51" s="338"/>
      <c r="S51" s="338"/>
      <c r="T51" s="338"/>
      <c r="U51" s="338"/>
      <c r="V51" s="338"/>
      <c r="W51" s="338"/>
      <c r="X51" s="338"/>
      <c r="Y51" s="338"/>
      <c r="Z51" s="338"/>
      <c r="AA51" s="338"/>
      <c r="AB51" s="338"/>
      <c r="AC51" s="338"/>
      <c r="AD51" s="338"/>
      <c r="AE51" s="338"/>
      <c r="AF51" s="338"/>
      <c r="AG51" s="338"/>
      <c r="AH51" s="338"/>
      <c r="AI51" s="338"/>
      <c r="AJ51" s="338"/>
      <c r="AK51" s="338"/>
    </row>
    <row r="52" spans="1:37" s="57" customFormat="1" ht="12.75" customHeight="1" x14ac:dyDescent="0.2">
      <c r="A52" s="338"/>
      <c r="C52" s="23"/>
      <c r="D52" s="211"/>
      <c r="P52" s="338"/>
      <c r="Q52" s="392"/>
      <c r="R52" s="338"/>
      <c r="S52" s="338"/>
      <c r="T52" s="338"/>
      <c r="U52" s="338"/>
      <c r="V52" s="338"/>
      <c r="W52" s="338"/>
      <c r="X52" s="338"/>
      <c r="Y52" s="338"/>
      <c r="Z52" s="338"/>
      <c r="AA52" s="338"/>
      <c r="AB52" s="338"/>
      <c r="AC52" s="338"/>
      <c r="AD52" s="338"/>
      <c r="AE52" s="338"/>
      <c r="AF52" s="338"/>
      <c r="AG52" s="338"/>
      <c r="AH52" s="338"/>
      <c r="AI52" s="338"/>
      <c r="AJ52" s="338"/>
      <c r="AK52" s="338"/>
    </row>
    <row r="53" spans="1:37" s="57" customFormat="1" ht="12.75" customHeight="1" x14ac:dyDescent="0.2">
      <c r="A53" s="338"/>
      <c r="C53" s="23"/>
      <c r="D53" s="211"/>
      <c r="P53" s="338"/>
      <c r="Q53" s="392"/>
      <c r="R53" s="338"/>
      <c r="S53" s="338"/>
      <c r="T53" s="338"/>
      <c r="U53" s="338"/>
      <c r="V53" s="338"/>
      <c r="W53" s="338"/>
      <c r="X53" s="338"/>
      <c r="Y53" s="338"/>
      <c r="Z53" s="338"/>
      <c r="AA53" s="338"/>
      <c r="AB53" s="338"/>
      <c r="AC53" s="338"/>
      <c r="AD53" s="338"/>
      <c r="AE53" s="338"/>
      <c r="AF53" s="338"/>
      <c r="AG53" s="338"/>
      <c r="AH53" s="338"/>
      <c r="AI53" s="338"/>
      <c r="AJ53" s="338"/>
      <c r="AK53" s="338"/>
    </row>
    <row r="54" spans="1:37" s="57" customFormat="1" ht="12.75" customHeight="1" x14ac:dyDescent="0.2">
      <c r="A54" s="338"/>
      <c r="C54" s="23"/>
      <c r="D54" s="211"/>
      <c r="P54" s="338"/>
      <c r="Q54" s="392"/>
      <c r="R54" s="338"/>
      <c r="S54" s="338"/>
      <c r="T54" s="338"/>
      <c r="U54" s="338"/>
      <c r="V54" s="338"/>
      <c r="W54" s="338"/>
      <c r="X54" s="338"/>
      <c r="Y54" s="338"/>
      <c r="Z54" s="338"/>
      <c r="AA54" s="338"/>
      <c r="AB54" s="338"/>
      <c r="AC54" s="338"/>
      <c r="AD54" s="338"/>
      <c r="AE54" s="338"/>
      <c r="AF54" s="338"/>
      <c r="AG54" s="338"/>
      <c r="AH54" s="338"/>
      <c r="AI54" s="338"/>
      <c r="AJ54" s="338"/>
      <c r="AK54" s="338"/>
    </row>
    <row r="55" spans="1:37" s="57" customFormat="1" ht="12.75" customHeight="1" x14ac:dyDescent="0.2">
      <c r="A55" s="338"/>
      <c r="C55" s="23"/>
      <c r="D55" s="211"/>
      <c r="P55" s="338"/>
      <c r="Q55" s="392"/>
      <c r="R55" s="338"/>
      <c r="S55" s="338"/>
      <c r="T55" s="338"/>
      <c r="U55" s="338"/>
      <c r="V55" s="338"/>
      <c r="W55" s="338"/>
      <c r="X55" s="338"/>
      <c r="Y55" s="338"/>
      <c r="Z55" s="338"/>
      <c r="AA55" s="338"/>
      <c r="AB55" s="338"/>
      <c r="AC55" s="338"/>
      <c r="AD55" s="338"/>
      <c r="AE55" s="338"/>
      <c r="AF55" s="338"/>
      <c r="AG55" s="338"/>
      <c r="AH55" s="338"/>
      <c r="AI55" s="338"/>
      <c r="AJ55" s="338"/>
      <c r="AK55" s="338"/>
    </row>
    <row r="56" spans="1:37" s="57" customFormat="1" ht="12.75" customHeight="1" x14ac:dyDescent="0.2">
      <c r="A56" s="338"/>
      <c r="C56" s="23"/>
      <c r="D56" s="211"/>
      <c r="P56" s="338"/>
      <c r="Q56" s="392"/>
      <c r="R56" s="338"/>
      <c r="S56" s="338"/>
      <c r="T56" s="338"/>
      <c r="U56" s="338"/>
      <c r="V56" s="338"/>
      <c r="W56" s="338"/>
      <c r="X56" s="338"/>
      <c r="Y56" s="338"/>
      <c r="Z56" s="338"/>
      <c r="AA56" s="338"/>
      <c r="AB56" s="338"/>
      <c r="AC56" s="338"/>
      <c r="AD56" s="338"/>
      <c r="AE56" s="338"/>
      <c r="AF56" s="338"/>
      <c r="AG56" s="338"/>
      <c r="AH56" s="338"/>
      <c r="AI56" s="338"/>
      <c r="AJ56" s="338"/>
      <c r="AK56" s="338"/>
    </row>
    <row r="57" spans="1:37" s="57" customFormat="1" ht="12.75" customHeight="1" x14ac:dyDescent="0.2">
      <c r="A57" s="338"/>
      <c r="C57" s="23"/>
      <c r="D57" s="211"/>
      <c r="P57" s="338"/>
      <c r="Q57" s="392"/>
      <c r="R57" s="338"/>
      <c r="S57" s="338"/>
      <c r="T57" s="338"/>
      <c r="U57" s="338"/>
      <c r="V57" s="338"/>
      <c r="W57" s="338"/>
      <c r="X57" s="338"/>
      <c r="Y57" s="338"/>
      <c r="Z57" s="338"/>
      <c r="AA57" s="338"/>
      <c r="AB57" s="338"/>
      <c r="AC57" s="338"/>
      <c r="AD57" s="338"/>
      <c r="AE57" s="338"/>
      <c r="AF57" s="338"/>
      <c r="AG57" s="338"/>
      <c r="AH57" s="338"/>
      <c r="AI57" s="338"/>
      <c r="AJ57" s="338"/>
      <c r="AK57" s="338"/>
    </row>
    <row r="58" spans="1:37" s="57" customFormat="1" ht="12.75" customHeight="1" x14ac:dyDescent="0.2">
      <c r="A58" s="338"/>
      <c r="C58" s="23"/>
      <c r="D58" s="211"/>
      <c r="P58" s="338"/>
      <c r="Q58" s="392"/>
      <c r="R58" s="338"/>
      <c r="S58" s="338"/>
      <c r="T58" s="338"/>
      <c r="U58" s="338"/>
      <c r="V58" s="338"/>
      <c r="W58" s="338"/>
      <c r="X58" s="338"/>
      <c r="Y58" s="338"/>
      <c r="Z58" s="338"/>
      <c r="AA58" s="338"/>
      <c r="AB58" s="338"/>
      <c r="AC58" s="338"/>
      <c r="AD58" s="338"/>
      <c r="AE58" s="338"/>
      <c r="AF58" s="338"/>
      <c r="AG58" s="338"/>
      <c r="AH58" s="338"/>
      <c r="AI58" s="338"/>
      <c r="AJ58" s="338"/>
      <c r="AK58" s="338"/>
    </row>
    <row r="59" spans="1:37" s="57" customFormat="1" ht="12.75" customHeight="1" x14ac:dyDescent="0.2">
      <c r="A59" s="338"/>
      <c r="C59" s="23"/>
      <c r="D59" s="211"/>
      <c r="P59" s="338"/>
      <c r="Q59" s="392"/>
      <c r="R59" s="338"/>
      <c r="S59" s="338"/>
      <c r="T59" s="338"/>
      <c r="U59" s="338"/>
      <c r="V59" s="338"/>
      <c r="W59" s="338"/>
      <c r="X59" s="338"/>
      <c r="Y59" s="338"/>
      <c r="Z59" s="338"/>
      <c r="AA59" s="338"/>
      <c r="AB59" s="338"/>
      <c r="AC59" s="338"/>
      <c r="AD59" s="338"/>
      <c r="AE59" s="338"/>
      <c r="AF59" s="338"/>
      <c r="AG59" s="338"/>
      <c r="AH59" s="338"/>
      <c r="AI59" s="338"/>
      <c r="AJ59" s="338"/>
      <c r="AK59" s="338"/>
    </row>
    <row r="60" spans="1:37" s="57" customFormat="1" ht="12.75" customHeight="1" x14ac:dyDescent="0.2">
      <c r="A60" s="338"/>
      <c r="C60" s="23"/>
      <c r="D60" s="211"/>
      <c r="P60" s="338"/>
      <c r="Q60" s="392"/>
      <c r="R60" s="338"/>
      <c r="S60" s="338"/>
      <c r="T60" s="338"/>
      <c r="U60" s="338"/>
      <c r="V60" s="338"/>
      <c r="W60" s="338"/>
      <c r="X60" s="338"/>
      <c r="Y60" s="338"/>
      <c r="Z60" s="338"/>
      <c r="AA60" s="338"/>
      <c r="AB60" s="338"/>
      <c r="AC60" s="338"/>
      <c r="AD60" s="338"/>
      <c r="AE60" s="338"/>
      <c r="AF60" s="338"/>
      <c r="AG60" s="338"/>
      <c r="AH60" s="338"/>
      <c r="AI60" s="338"/>
      <c r="AJ60" s="338"/>
      <c r="AK60" s="338"/>
    </row>
    <row r="61" spans="1:37" s="57" customFormat="1" ht="12.75" customHeight="1" x14ac:dyDescent="0.2">
      <c r="A61" s="338"/>
      <c r="C61" s="23"/>
      <c r="D61" s="211"/>
      <c r="P61" s="338"/>
      <c r="Q61" s="392"/>
      <c r="R61" s="338"/>
      <c r="S61" s="338"/>
      <c r="T61" s="338"/>
      <c r="U61" s="338"/>
      <c r="V61" s="338"/>
      <c r="W61" s="338"/>
      <c r="X61" s="338"/>
      <c r="Y61" s="338"/>
      <c r="Z61" s="338"/>
      <c r="AA61" s="338"/>
      <c r="AB61" s="338"/>
      <c r="AC61" s="338"/>
      <c r="AD61" s="338"/>
      <c r="AE61" s="338"/>
      <c r="AF61" s="338"/>
      <c r="AG61" s="338"/>
      <c r="AH61" s="338"/>
      <c r="AI61" s="338"/>
      <c r="AJ61" s="338"/>
      <c r="AK61" s="338"/>
    </row>
    <row r="62" spans="1:37" s="57" customFormat="1" ht="12.75" customHeight="1" x14ac:dyDescent="0.2">
      <c r="A62" s="338"/>
      <c r="C62" s="23"/>
      <c r="D62" s="211"/>
      <c r="P62" s="338"/>
      <c r="Q62" s="392"/>
      <c r="R62" s="338"/>
      <c r="S62" s="338"/>
      <c r="T62" s="338"/>
      <c r="U62" s="338"/>
      <c r="V62" s="338"/>
      <c r="W62" s="338"/>
      <c r="X62" s="338"/>
      <c r="Y62" s="338"/>
      <c r="Z62" s="338"/>
      <c r="AA62" s="338"/>
      <c r="AB62" s="338"/>
      <c r="AC62" s="338"/>
      <c r="AD62" s="338"/>
      <c r="AE62" s="338"/>
      <c r="AF62" s="338"/>
      <c r="AG62" s="338"/>
      <c r="AH62" s="338"/>
      <c r="AI62" s="338"/>
      <c r="AJ62" s="338"/>
      <c r="AK62" s="338"/>
    </row>
    <row r="63" spans="1:37" s="57" customFormat="1" ht="12.75" customHeight="1" x14ac:dyDescent="0.2">
      <c r="A63" s="338"/>
      <c r="C63" s="23"/>
      <c r="D63" s="211"/>
      <c r="P63" s="338"/>
      <c r="Q63" s="392"/>
      <c r="R63" s="338"/>
      <c r="S63" s="338"/>
      <c r="T63" s="338"/>
      <c r="U63" s="338"/>
      <c r="V63" s="338"/>
      <c r="W63" s="338"/>
      <c r="X63" s="338"/>
      <c r="Y63" s="338"/>
      <c r="Z63" s="338"/>
      <c r="AA63" s="338"/>
      <c r="AB63" s="338"/>
      <c r="AC63" s="338"/>
      <c r="AD63" s="338"/>
      <c r="AE63" s="338"/>
      <c r="AF63" s="338"/>
      <c r="AG63" s="338"/>
      <c r="AH63" s="338"/>
      <c r="AI63" s="338"/>
      <c r="AJ63" s="338"/>
      <c r="AK63" s="338"/>
    </row>
    <row r="64" spans="1:37" s="57" customFormat="1" ht="12.75" customHeight="1" x14ac:dyDescent="0.2">
      <c r="A64" s="338"/>
      <c r="C64" s="23"/>
      <c r="D64" s="211"/>
      <c r="P64" s="338"/>
      <c r="Q64" s="392"/>
      <c r="R64" s="338"/>
      <c r="S64" s="338"/>
      <c r="T64" s="338"/>
      <c r="U64" s="338"/>
      <c r="V64" s="338"/>
      <c r="W64" s="338"/>
      <c r="X64" s="338"/>
      <c r="Y64" s="338"/>
      <c r="Z64" s="338"/>
      <c r="AA64" s="338"/>
      <c r="AB64" s="338"/>
      <c r="AC64" s="338"/>
      <c r="AD64" s="338"/>
      <c r="AE64" s="338"/>
      <c r="AF64" s="338"/>
      <c r="AG64" s="338"/>
      <c r="AH64" s="338"/>
      <c r="AI64" s="338"/>
      <c r="AJ64" s="338"/>
      <c r="AK64" s="338"/>
    </row>
    <row r="65" spans="1:37" s="57" customFormat="1" ht="12.75" customHeight="1" x14ac:dyDescent="0.2">
      <c r="A65" s="338"/>
      <c r="C65" s="23"/>
      <c r="D65" s="211"/>
      <c r="P65" s="338"/>
      <c r="Q65" s="392"/>
      <c r="R65" s="338"/>
      <c r="S65" s="338"/>
      <c r="T65" s="338"/>
      <c r="U65" s="338"/>
      <c r="V65" s="338"/>
      <c r="W65" s="338"/>
      <c r="X65" s="338"/>
      <c r="Y65" s="338"/>
      <c r="Z65" s="338"/>
      <c r="AA65" s="338"/>
      <c r="AB65" s="338"/>
      <c r="AC65" s="338"/>
      <c r="AD65" s="338"/>
      <c r="AE65" s="338"/>
      <c r="AF65" s="338"/>
      <c r="AG65" s="338"/>
      <c r="AH65" s="338"/>
      <c r="AI65" s="338"/>
      <c r="AJ65" s="338"/>
      <c r="AK65" s="338"/>
    </row>
    <row r="66" spans="1:37" s="57" customFormat="1" ht="12.75" customHeight="1" x14ac:dyDescent="0.2">
      <c r="A66" s="338"/>
      <c r="C66" s="23"/>
      <c r="D66" s="211"/>
      <c r="P66" s="338"/>
      <c r="Q66" s="392"/>
      <c r="R66" s="338"/>
      <c r="S66" s="338"/>
      <c r="T66" s="338"/>
      <c r="U66" s="338"/>
      <c r="V66" s="338"/>
      <c r="W66" s="338"/>
      <c r="X66" s="338"/>
      <c r="Y66" s="338"/>
      <c r="Z66" s="338"/>
      <c r="AA66" s="338"/>
      <c r="AB66" s="338"/>
      <c r="AC66" s="338"/>
      <c r="AD66" s="338"/>
      <c r="AE66" s="338"/>
      <c r="AF66" s="338"/>
      <c r="AG66" s="338"/>
      <c r="AH66" s="338"/>
      <c r="AI66" s="338"/>
      <c r="AJ66" s="338"/>
      <c r="AK66" s="338"/>
    </row>
    <row r="67" spans="1:37" s="57" customFormat="1" ht="12.75" customHeight="1" x14ac:dyDescent="0.2">
      <c r="A67" s="338"/>
      <c r="C67" s="23"/>
      <c r="D67" s="211"/>
      <c r="P67" s="338"/>
      <c r="Q67" s="392"/>
      <c r="R67" s="338"/>
      <c r="S67" s="338"/>
      <c r="T67" s="338"/>
      <c r="U67" s="338"/>
      <c r="V67" s="338"/>
      <c r="W67" s="338"/>
      <c r="X67" s="338"/>
      <c r="Y67" s="338"/>
      <c r="Z67" s="338"/>
      <c r="AA67" s="338"/>
      <c r="AB67" s="338"/>
      <c r="AC67" s="338"/>
      <c r="AD67" s="338"/>
      <c r="AE67" s="338"/>
      <c r="AF67" s="338"/>
      <c r="AG67" s="338"/>
      <c r="AH67" s="338"/>
      <c r="AI67" s="338"/>
      <c r="AJ67" s="338"/>
      <c r="AK67" s="338"/>
    </row>
    <row r="68" spans="1:37" s="57" customFormat="1" ht="12.75" customHeight="1" x14ac:dyDescent="0.2">
      <c r="A68" s="338"/>
      <c r="C68" s="23"/>
      <c r="D68" s="211"/>
      <c r="P68" s="338"/>
      <c r="Q68" s="392"/>
      <c r="R68" s="338"/>
      <c r="S68" s="338"/>
      <c r="T68" s="338"/>
      <c r="U68" s="338"/>
      <c r="V68" s="338"/>
      <c r="W68" s="338"/>
      <c r="X68" s="338"/>
      <c r="Y68" s="338"/>
      <c r="Z68" s="338"/>
      <c r="AA68" s="338"/>
      <c r="AB68" s="338"/>
      <c r="AC68" s="338"/>
      <c r="AD68" s="338"/>
      <c r="AE68" s="338"/>
      <c r="AF68" s="338"/>
      <c r="AG68" s="338"/>
      <c r="AH68" s="338"/>
      <c r="AI68" s="338"/>
      <c r="AJ68" s="338"/>
      <c r="AK68" s="338"/>
    </row>
    <row r="69" spans="1:37" s="57" customFormat="1" ht="12.75" customHeight="1" x14ac:dyDescent="0.2">
      <c r="A69" s="338"/>
      <c r="C69" s="23"/>
      <c r="D69" s="211"/>
      <c r="P69" s="338"/>
      <c r="Q69" s="392"/>
      <c r="R69" s="338"/>
      <c r="S69" s="338"/>
      <c r="T69" s="338"/>
      <c r="U69" s="338"/>
      <c r="V69" s="338"/>
      <c r="W69" s="338"/>
      <c r="X69" s="338"/>
      <c r="Y69" s="338"/>
      <c r="Z69" s="338"/>
      <c r="AA69" s="338"/>
      <c r="AB69" s="338"/>
      <c r="AC69" s="338"/>
      <c r="AD69" s="338"/>
      <c r="AE69" s="338"/>
      <c r="AF69" s="338"/>
      <c r="AG69" s="338"/>
      <c r="AH69" s="338"/>
      <c r="AI69" s="338"/>
      <c r="AJ69" s="338"/>
      <c r="AK69" s="338"/>
    </row>
    <row r="70" spans="1:37" s="57" customFormat="1" ht="12.75" customHeight="1" x14ac:dyDescent="0.2">
      <c r="A70" s="338"/>
      <c r="C70" s="23"/>
      <c r="D70" s="211"/>
      <c r="P70" s="338"/>
      <c r="Q70" s="392"/>
      <c r="R70" s="338"/>
      <c r="S70" s="338"/>
      <c r="T70" s="338"/>
      <c r="U70" s="338"/>
      <c r="V70" s="338"/>
      <c r="W70" s="338"/>
      <c r="X70" s="338"/>
      <c r="Y70" s="338"/>
      <c r="Z70" s="338"/>
      <c r="AA70" s="338"/>
      <c r="AB70" s="338"/>
      <c r="AC70" s="338"/>
      <c r="AD70" s="338"/>
      <c r="AE70" s="338"/>
      <c r="AF70" s="338"/>
      <c r="AG70" s="338"/>
      <c r="AH70" s="338"/>
      <c r="AI70" s="338"/>
      <c r="AJ70" s="338"/>
      <c r="AK70" s="338"/>
    </row>
    <row r="71" spans="1:37" s="57" customFormat="1" ht="12.75" customHeight="1" x14ac:dyDescent="0.2">
      <c r="A71" s="338"/>
      <c r="C71" s="23"/>
      <c r="D71" s="211"/>
      <c r="P71" s="338"/>
      <c r="Q71" s="392"/>
      <c r="R71" s="338"/>
      <c r="S71" s="338"/>
      <c r="T71" s="338"/>
      <c r="U71" s="338"/>
      <c r="V71" s="338"/>
      <c r="W71" s="338"/>
      <c r="X71" s="338"/>
      <c r="Y71" s="338"/>
      <c r="Z71" s="338"/>
      <c r="AA71" s="338"/>
      <c r="AB71" s="338"/>
      <c r="AC71" s="338"/>
      <c r="AD71" s="338"/>
      <c r="AE71" s="338"/>
      <c r="AF71" s="338"/>
      <c r="AG71" s="338"/>
      <c r="AH71" s="338"/>
      <c r="AI71" s="338"/>
      <c r="AJ71" s="338"/>
      <c r="AK71" s="338"/>
    </row>
    <row r="72" spans="1:37" s="57" customFormat="1" ht="12.75" customHeight="1" x14ac:dyDescent="0.2">
      <c r="A72" s="338"/>
      <c r="C72" s="23"/>
      <c r="D72" s="211"/>
      <c r="P72" s="338"/>
      <c r="Q72" s="392"/>
      <c r="R72" s="338"/>
      <c r="S72" s="338"/>
      <c r="T72" s="338"/>
      <c r="U72" s="338"/>
      <c r="V72" s="338"/>
      <c r="W72" s="338"/>
      <c r="X72" s="338"/>
      <c r="Y72" s="338"/>
      <c r="Z72" s="338"/>
      <c r="AA72" s="338"/>
      <c r="AB72" s="338"/>
      <c r="AC72" s="338"/>
      <c r="AD72" s="338"/>
      <c r="AE72" s="338"/>
      <c r="AF72" s="338"/>
      <c r="AG72" s="338"/>
      <c r="AH72" s="338"/>
      <c r="AI72" s="338"/>
      <c r="AJ72" s="338"/>
      <c r="AK72" s="338"/>
    </row>
    <row r="73" spans="1:37" s="57" customFormat="1" ht="12.75" customHeight="1" x14ac:dyDescent="0.2">
      <c r="A73" s="338"/>
      <c r="C73" s="23"/>
      <c r="D73" s="211"/>
      <c r="P73" s="338"/>
      <c r="Q73" s="392"/>
      <c r="R73" s="338"/>
      <c r="S73" s="338"/>
      <c r="T73" s="338"/>
      <c r="U73" s="338"/>
      <c r="V73" s="338"/>
      <c r="W73" s="338"/>
      <c r="X73" s="338"/>
      <c r="Y73" s="338"/>
      <c r="Z73" s="338"/>
      <c r="AA73" s="338"/>
      <c r="AB73" s="338"/>
      <c r="AC73" s="338"/>
      <c r="AD73" s="338"/>
      <c r="AE73" s="338"/>
      <c r="AF73" s="338"/>
      <c r="AG73" s="338"/>
      <c r="AH73" s="338"/>
      <c r="AI73" s="338"/>
      <c r="AJ73" s="338"/>
      <c r="AK73" s="338"/>
    </row>
    <row r="74" spans="1:37" s="57" customFormat="1" ht="12.75" customHeight="1" x14ac:dyDescent="0.2">
      <c r="A74" s="338"/>
      <c r="C74" s="23"/>
      <c r="D74" s="211"/>
      <c r="P74" s="338"/>
      <c r="Q74" s="392"/>
      <c r="R74" s="338"/>
      <c r="S74" s="338"/>
      <c r="T74" s="338"/>
      <c r="U74" s="338"/>
      <c r="V74" s="338"/>
      <c r="W74" s="338"/>
      <c r="X74" s="338"/>
      <c r="Y74" s="338"/>
      <c r="Z74" s="338"/>
      <c r="AA74" s="338"/>
      <c r="AB74" s="338"/>
      <c r="AC74" s="338"/>
      <c r="AD74" s="338"/>
      <c r="AE74" s="338"/>
      <c r="AF74" s="338"/>
      <c r="AG74" s="338"/>
      <c r="AH74" s="338"/>
      <c r="AI74" s="338"/>
      <c r="AJ74" s="338"/>
      <c r="AK74" s="338"/>
    </row>
    <row r="75" spans="1:37" s="57" customFormat="1" ht="12.75" customHeight="1" x14ac:dyDescent="0.2">
      <c r="A75" s="338"/>
      <c r="C75" s="23"/>
      <c r="D75" s="211"/>
      <c r="P75" s="338"/>
      <c r="Q75" s="392"/>
      <c r="R75" s="338"/>
      <c r="S75" s="338"/>
      <c r="T75" s="338"/>
      <c r="U75" s="338"/>
      <c r="V75" s="338"/>
      <c r="W75" s="338"/>
      <c r="X75" s="338"/>
      <c r="Y75" s="338"/>
      <c r="Z75" s="338"/>
      <c r="AA75" s="338"/>
      <c r="AB75" s="338"/>
      <c r="AC75" s="338"/>
      <c r="AD75" s="338"/>
      <c r="AE75" s="338"/>
      <c r="AF75" s="338"/>
      <c r="AG75" s="338"/>
      <c r="AH75" s="338"/>
      <c r="AI75" s="338"/>
      <c r="AJ75" s="338"/>
      <c r="AK75" s="338"/>
    </row>
    <row r="76" spans="1:37" s="57" customFormat="1" ht="12.75" customHeight="1" x14ac:dyDescent="0.2">
      <c r="A76" s="338"/>
      <c r="C76" s="23"/>
      <c r="D76" s="211"/>
      <c r="P76" s="338"/>
      <c r="Q76" s="392"/>
      <c r="R76" s="338"/>
      <c r="S76" s="338"/>
      <c r="T76" s="338"/>
      <c r="U76" s="338"/>
      <c r="V76" s="338"/>
      <c r="W76" s="338"/>
      <c r="X76" s="338"/>
      <c r="Y76" s="338"/>
      <c r="Z76" s="338"/>
      <c r="AA76" s="338"/>
      <c r="AB76" s="338"/>
      <c r="AC76" s="338"/>
      <c r="AD76" s="338"/>
      <c r="AE76" s="338"/>
      <c r="AF76" s="338"/>
      <c r="AG76" s="338"/>
      <c r="AH76" s="338"/>
      <c r="AI76" s="338"/>
      <c r="AJ76" s="338"/>
      <c r="AK76" s="338"/>
    </row>
    <row r="77" spans="1:37" s="57" customFormat="1" ht="12.75" customHeight="1" x14ac:dyDescent="0.2">
      <c r="A77" s="338"/>
      <c r="C77" s="23"/>
      <c r="D77" s="211"/>
      <c r="P77" s="338"/>
      <c r="Q77" s="392"/>
      <c r="R77" s="338"/>
      <c r="S77" s="338"/>
      <c r="T77" s="338"/>
      <c r="U77" s="338"/>
      <c r="V77" s="338"/>
      <c r="W77" s="338"/>
      <c r="X77" s="338"/>
      <c r="Y77" s="338"/>
      <c r="Z77" s="338"/>
      <c r="AA77" s="338"/>
      <c r="AB77" s="338"/>
      <c r="AC77" s="338"/>
      <c r="AD77" s="338"/>
      <c r="AE77" s="338"/>
      <c r="AF77" s="338"/>
      <c r="AG77" s="338"/>
      <c r="AH77" s="338"/>
      <c r="AI77" s="338"/>
      <c r="AJ77" s="338"/>
      <c r="AK77" s="338"/>
    </row>
    <row r="78" spans="1:37" s="57" customFormat="1" ht="12.75" customHeight="1" x14ac:dyDescent="0.2">
      <c r="A78" s="338"/>
      <c r="C78" s="23"/>
      <c r="D78" s="211"/>
      <c r="P78" s="338"/>
      <c r="Q78" s="392"/>
      <c r="R78" s="338"/>
      <c r="S78" s="338"/>
      <c r="T78" s="338"/>
      <c r="U78" s="338"/>
      <c r="V78" s="338"/>
      <c r="W78" s="338"/>
      <c r="X78" s="338"/>
      <c r="Y78" s="338"/>
      <c r="Z78" s="338"/>
      <c r="AA78" s="338"/>
      <c r="AB78" s="338"/>
      <c r="AC78" s="338"/>
      <c r="AD78" s="338"/>
      <c r="AE78" s="338"/>
      <c r="AF78" s="338"/>
      <c r="AG78" s="338"/>
      <c r="AH78" s="338"/>
      <c r="AI78" s="338"/>
      <c r="AJ78" s="338"/>
      <c r="AK78" s="338"/>
    </row>
    <row r="79" spans="1:37" s="57" customFormat="1" ht="12.75" customHeight="1" x14ac:dyDescent="0.2">
      <c r="A79" s="338"/>
      <c r="C79" s="23"/>
      <c r="D79" s="211"/>
      <c r="P79" s="338"/>
      <c r="Q79" s="392"/>
      <c r="R79" s="338"/>
      <c r="S79" s="338"/>
      <c r="T79" s="338"/>
      <c r="U79" s="338"/>
      <c r="V79" s="338"/>
      <c r="W79" s="338"/>
      <c r="X79" s="338"/>
      <c r="Y79" s="338"/>
      <c r="Z79" s="338"/>
      <c r="AA79" s="338"/>
      <c r="AB79" s="338"/>
      <c r="AC79" s="338"/>
      <c r="AD79" s="338"/>
      <c r="AE79" s="338"/>
      <c r="AF79" s="338"/>
      <c r="AG79" s="338"/>
      <c r="AH79" s="338"/>
      <c r="AI79" s="338"/>
      <c r="AJ79" s="338"/>
      <c r="AK79" s="338"/>
    </row>
    <row r="80" spans="1:37" s="57" customFormat="1" ht="12.75" customHeight="1" x14ac:dyDescent="0.2">
      <c r="A80" s="338"/>
      <c r="C80" s="23"/>
      <c r="D80" s="211"/>
      <c r="P80" s="338"/>
      <c r="Q80" s="392"/>
      <c r="R80" s="338"/>
      <c r="S80" s="338"/>
      <c r="T80" s="338"/>
      <c r="U80" s="338"/>
      <c r="V80" s="338"/>
      <c r="W80" s="338"/>
      <c r="X80" s="338"/>
      <c r="Y80" s="338"/>
      <c r="Z80" s="338"/>
      <c r="AA80" s="338"/>
      <c r="AB80" s="338"/>
      <c r="AC80" s="338"/>
      <c r="AD80" s="338"/>
      <c r="AE80" s="338"/>
      <c r="AF80" s="338"/>
      <c r="AG80" s="338"/>
      <c r="AH80" s="338"/>
      <c r="AI80" s="338"/>
      <c r="AJ80" s="338"/>
      <c r="AK80" s="338"/>
    </row>
    <row r="81" spans="1:37" s="57" customFormat="1" ht="12.75" customHeight="1" x14ac:dyDescent="0.2">
      <c r="A81" s="338"/>
      <c r="C81" s="23"/>
      <c r="D81" s="211"/>
      <c r="P81" s="338"/>
      <c r="Q81" s="392"/>
      <c r="R81" s="338"/>
      <c r="S81" s="338"/>
      <c r="T81" s="338"/>
      <c r="U81" s="338"/>
      <c r="V81" s="338"/>
      <c r="W81" s="338"/>
      <c r="X81" s="338"/>
      <c r="Y81" s="338"/>
      <c r="Z81" s="338"/>
      <c r="AA81" s="338"/>
      <c r="AB81" s="338"/>
      <c r="AC81" s="338"/>
      <c r="AD81" s="338"/>
      <c r="AE81" s="338"/>
      <c r="AF81" s="338"/>
      <c r="AG81" s="338"/>
      <c r="AH81" s="338"/>
      <c r="AI81" s="338"/>
      <c r="AJ81" s="338"/>
      <c r="AK81" s="338"/>
    </row>
    <row r="82" spans="1:37" s="57" customFormat="1" ht="12.75" customHeight="1" x14ac:dyDescent="0.2">
      <c r="A82" s="338"/>
      <c r="C82" s="23"/>
      <c r="D82" s="211"/>
      <c r="P82" s="338"/>
      <c r="Q82" s="392"/>
      <c r="R82" s="338"/>
      <c r="S82" s="338"/>
      <c r="T82" s="338"/>
      <c r="U82" s="338"/>
      <c r="V82" s="338"/>
      <c r="W82" s="338"/>
      <c r="X82" s="338"/>
      <c r="Y82" s="338"/>
      <c r="Z82" s="338"/>
      <c r="AA82" s="338"/>
      <c r="AB82" s="338"/>
      <c r="AC82" s="338"/>
      <c r="AD82" s="338"/>
      <c r="AE82" s="338"/>
      <c r="AF82" s="338"/>
      <c r="AG82" s="338"/>
      <c r="AH82" s="338"/>
      <c r="AI82" s="338"/>
      <c r="AJ82" s="338"/>
      <c r="AK82" s="338"/>
    </row>
    <row r="83" spans="1:37" s="57" customFormat="1" ht="12.75" customHeight="1" x14ac:dyDescent="0.2">
      <c r="A83" s="338"/>
      <c r="C83" s="23"/>
      <c r="D83" s="211"/>
      <c r="P83" s="338"/>
      <c r="Q83" s="392"/>
      <c r="R83" s="338"/>
      <c r="S83" s="338"/>
      <c r="T83" s="338"/>
      <c r="U83" s="338"/>
      <c r="V83" s="338"/>
      <c r="W83" s="338"/>
      <c r="X83" s="338"/>
      <c r="Y83" s="338"/>
      <c r="Z83" s="338"/>
      <c r="AA83" s="338"/>
      <c r="AB83" s="338"/>
      <c r="AC83" s="338"/>
      <c r="AD83" s="338"/>
      <c r="AE83" s="338"/>
      <c r="AF83" s="338"/>
      <c r="AG83" s="338"/>
      <c r="AH83" s="338"/>
      <c r="AI83" s="338"/>
      <c r="AJ83" s="338"/>
      <c r="AK83" s="338"/>
    </row>
    <row r="84" spans="1:37" s="57" customFormat="1" ht="12.75" customHeight="1" x14ac:dyDescent="0.2">
      <c r="A84" s="338"/>
      <c r="C84" s="23"/>
      <c r="D84" s="211"/>
      <c r="P84" s="338"/>
      <c r="Q84" s="392"/>
      <c r="R84" s="338"/>
      <c r="S84" s="338"/>
      <c r="T84" s="338"/>
      <c r="U84" s="338"/>
      <c r="V84" s="338"/>
      <c r="W84" s="338"/>
      <c r="X84" s="338"/>
      <c r="Y84" s="338"/>
      <c r="Z84" s="338"/>
      <c r="AA84" s="338"/>
      <c r="AB84" s="338"/>
      <c r="AC84" s="338"/>
      <c r="AD84" s="338"/>
      <c r="AE84" s="338"/>
      <c r="AF84" s="338"/>
      <c r="AG84" s="338"/>
      <c r="AH84" s="338"/>
      <c r="AI84" s="338"/>
      <c r="AJ84" s="338"/>
      <c r="AK84" s="338"/>
    </row>
    <row r="85" spans="1:37" s="57" customFormat="1" ht="12.75" customHeight="1" x14ac:dyDescent="0.2">
      <c r="A85" s="338"/>
      <c r="C85" s="23"/>
      <c r="D85" s="211"/>
      <c r="P85" s="338"/>
      <c r="Q85" s="392"/>
      <c r="R85" s="338"/>
      <c r="S85" s="338"/>
      <c r="T85" s="338"/>
      <c r="U85" s="338"/>
      <c r="V85" s="338"/>
      <c r="W85" s="338"/>
      <c r="X85" s="338"/>
      <c r="Y85" s="338"/>
      <c r="Z85" s="338"/>
      <c r="AA85" s="338"/>
      <c r="AB85" s="338"/>
      <c r="AC85" s="338"/>
      <c r="AD85" s="338"/>
      <c r="AE85" s="338"/>
      <c r="AF85" s="338"/>
      <c r="AG85" s="338"/>
      <c r="AH85" s="338"/>
      <c r="AI85" s="338"/>
      <c r="AJ85" s="338"/>
      <c r="AK85" s="338"/>
    </row>
    <row r="86" spans="1:37" s="57" customFormat="1" ht="12.75" customHeight="1" x14ac:dyDescent="0.2">
      <c r="A86" s="338"/>
      <c r="C86" s="23"/>
      <c r="D86" s="211"/>
      <c r="P86" s="338"/>
      <c r="Q86" s="392"/>
      <c r="R86" s="338"/>
      <c r="S86" s="338"/>
      <c r="T86" s="338"/>
      <c r="U86" s="338"/>
      <c r="V86" s="338"/>
      <c r="W86" s="338"/>
      <c r="X86" s="338"/>
      <c r="Y86" s="338"/>
      <c r="Z86" s="338"/>
      <c r="AA86" s="338"/>
      <c r="AB86" s="338"/>
      <c r="AC86" s="338"/>
      <c r="AD86" s="338"/>
      <c r="AE86" s="338"/>
      <c r="AF86" s="338"/>
      <c r="AG86" s="338"/>
      <c r="AH86" s="338"/>
      <c r="AI86" s="338"/>
      <c r="AJ86" s="338"/>
      <c r="AK86" s="338"/>
    </row>
    <row r="87" spans="1:37" s="57" customFormat="1" ht="12.75" customHeight="1" x14ac:dyDescent="0.2">
      <c r="A87" s="338"/>
      <c r="C87" s="23"/>
      <c r="D87" s="211"/>
      <c r="P87" s="338"/>
      <c r="Q87" s="392"/>
      <c r="R87" s="338"/>
      <c r="S87" s="338"/>
      <c r="T87" s="338"/>
      <c r="U87" s="338"/>
      <c r="V87" s="338"/>
      <c r="W87" s="338"/>
      <c r="X87" s="338"/>
      <c r="Y87" s="338"/>
      <c r="Z87" s="338"/>
      <c r="AA87" s="338"/>
      <c r="AB87" s="338"/>
      <c r="AC87" s="338"/>
      <c r="AD87" s="338"/>
      <c r="AE87" s="338"/>
      <c r="AF87" s="338"/>
      <c r="AG87" s="338"/>
      <c r="AH87" s="338"/>
      <c r="AI87" s="338"/>
      <c r="AJ87" s="338"/>
      <c r="AK87" s="338"/>
    </row>
    <row r="88" spans="1:37" s="57" customFormat="1" ht="12.75" customHeight="1" x14ac:dyDescent="0.2">
      <c r="A88" s="338"/>
      <c r="C88" s="23"/>
      <c r="D88" s="211"/>
      <c r="P88" s="338"/>
      <c r="Q88" s="392"/>
      <c r="R88" s="338"/>
      <c r="S88" s="338"/>
      <c r="T88" s="338"/>
      <c r="U88" s="338"/>
      <c r="V88" s="338"/>
      <c r="W88" s="338"/>
      <c r="X88" s="338"/>
      <c r="Y88" s="338"/>
      <c r="Z88" s="338"/>
      <c r="AA88" s="338"/>
      <c r="AB88" s="338"/>
      <c r="AC88" s="338"/>
      <c r="AD88" s="338"/>
      <c r="AE88" s="338"/>
      <c r="AF88" s="338"/>
      <c r="AG88" s="338"/>
      <c r="AH88" s="338"/>
      <c r="AI88" s="338"/>
      <c r="AJ88" s="338"/>
      <c r="AK88" s="338"/>
    </row>
    <row r="89" spans="1:37" s="57" customFormat="1" ht="12.75" customHeight="1" x14ac:dyDescent="0.2">
      <c r="A89" s="338"/>
      <c r="C89" s="23"/>
      <c r="D89" s="211"/>
      <c r="P89" s="338"/>
      <c r="Q89" s="392"/>
      <c r="R89" s="338"/>
      <c r="S89" s="338"/>
      <c r="T89" s="338"/>
      <c r="U89" s="338"/>
      <c r="V89" s="338"/>
      <c r="W89" s="338"/>
      <c r="X89" s="338"/>
      <c r="Y89" s="338"/>
      <c r="Z89" s="338"/>
      <c r="AA89" s="338"/>
      <c r="AB89" s="338"/>
      <c r="AC89" s="338"/>
      <c r="AD89" s="338"/>
      <c r="AE89" s="338"/>
      <c r="AF89" s="338"/>
      <c r="AG89" s="338"/>
      <c r="AH89" s="338"/>
      <c r="AI89" s="338"/>
      <c r="AJ89" s="338"/>
      <c r="AK89" s="338"/>
    </row>
    <row r="90" spans="1:37" s="57" customFormat="1" ht="12.75" customHeight="1" x14ac:dyDescent="0.2">
      <c r="A90" s="338"/>
      <c r="C90" s="23"/>
      <c r="D90" s="211"/>
      <c r="P90" s="338"/>
      <c r="Q90" s="392"/>
      <c r="R90" s="338"/>
      <c r="S90" s="338"/>
      <c r="T90" s="338"/>
      <c r="U90" s="338"/>
      <c r="V90" s="338"/>
      <c r="W90" s="338"/>
      <c r="X90" s="338"/>
      <c r="Y90" s="338"/>
      <c r="Z90" s="338"/>
      <c r="AA90" s="338"/>
      <c r="AB90" s="338"/>
      <c r="AC90" s="338"/>
      <c r="AD90" s="338"/>
      <c r="AE90" s="338"/>
      <c r="AF90" s="338"/>
      <c r="AG90" s="338"/>
      <c r="AH90" s="338"/>
      <c r="AI90" s="338"/>
      <c r="AJ90" s="338"/>
      <c r="AK90" s="338"/>
    </row>
    <row r="91" spans="1:37" s="57" customFormat="1" ht="12.75" customHeight="1" x14ac:dyDescent="0.2">
      <c r="A91" s="338"/>
      <c r="C91" s="23"/>
      <c r="D91" s="211"/>
      <c r="P91" s="338"/>
      <c r="Q91" s="392"/>
      <c r="R91" s="338"/>
      <c r="S91" s="338"/>
      <c r="T91" s="338"/>
      <c r="U91" s="338"/>
      <c r="V91" s="338"/>
      <c r="W91" s="338"/>
      <c r="X91" s="338"/>
      <c r="Y91" s="338"/>
      <c r="Z91" s="338"/>
      <c r="AA91" s="338"/>
      <c r="AB91" s="338"/>
      <c r="AC91" s="338"/>
      <c r="AD91" s="338"/>
      <c r="AE91" s="338"/>
      <c r="AF91" s="338"/>
      <c r="AG91" s="338"/>
      <c r="AH91" s="338"/>
      <c r="AI91" s="338"/>
      <c r="AJ91" s="338"/>
      <c r="AK91" s="338"/>
    </row>
    <row r="92" spans="1:37" s="57" customFormat="1" ht="12.75" customHeight="1" x14ac:dyDescent="0.2">
      <c r="A92" s="338"/>
      <c r="C92" s="23"/>
      <c r="D92" s="211"/>
      <c r="P92" s="338"/>
      <c r="Q92" s="392"/>
      <c r="R92" s="338"/>
      <c r="S92" s="338"/>
      <c r="T92" s="338"/>
      <c r="U92" s="338"/>
      <c r="V92" s="338"/>
      <c r="W92" s="338"/>
      <c r="X92" s="338"/>
      <c r="Y92" s="338"/>
      <c r="Z92" s="338"/>
      <c r="AA92" s="338"/>
      <c r="AB92" s="338"/>
      <c r="AC92" s="338"/>
      <c r="AD92" s="338"/>
      <c r="AE92" s="338"/>
      <c r="AF92" s="338"/>
      <c r="AG92" s="338"/>
      <c r="AH92" s="338"/>
      <c r="AI92" s="338"/>
      <c r="AJ92" s="338"/>
      <c r="AK92" s="338"/>
    </row>
    <row r="93" spans="1:37" s="57" customFormat="1" ht="12.75" customHeight="1" x14ac:dyDescent="0.2">
      <c r="A93" s="338"/>
      <c r="C93" s="23"/>
      <c r="D93" s="211"/>
      <c r="P93" s="338"/>
      <c r="Q93" s="392"/>
      <c r="R93" s="338"/>
      <c r="S93" s="338"/>
      <c r="T93" s="338"/>
      <c r="U93" s="338"/>
      <c r="V93" s="338"/>
      <c r="W93" s="338"/>
      <c r="X93" s="338"/>
      <c r="Y93" s="338"/>
      <c r="Z93" s="338"/>
      <c r="AA93" s="338"/>
      <c r="AB93" s="338"/>
      <c r="AC93" s="338"/>
      <c r="AD93" s="338"/>
      <c r="AE93" s="338"/>
      <c r="AF93" s="338"/>
      <c r="AG93" s="338"/>
      <c r="AH93" s="338"/>
      <c r="AI93" s="338"/>
      <c r="AJ93" s="338"/>
      <c r="AK93" s="338"/>
    </row>
    <row r="94" spans="1:37" s="57" customFormat="1" ht="12.75" customHeight="1" x14ac:dyDescent="0.2">
      <c r="A94" s="338"/>
      <c r="C94" s="23"/>
      <c r="D94" s="211"/>
      <c r="P94" s="338"/>
      <c r="Q94" s="392"/>
      <c r="R94" s="338"/>
      <c r="S94" s="338"/>
      <c r="T94" s="338"/>
      <c r="U94" s="338"/>
      <c r="V94" s="338"/>
      <c r="W94" s="338"/>
      <c r="X94" s="338"/>
      <c r="Y94" s="338"/>
      <c r="Z94" s="338"/>
      <c r="AA94" s="338"/>
      <c r="AB94" s="338"/>
      <c r="AC94" s="338"/>
      <c r="AD94" s="338"/>
      <c r="AE94" s="338"/>
      <c r="AF94" s="338"/>
      <c r="AG94" s="338"/>
      <c r="AH94" s="338"/>
      <c r="AI94" s="338"/>
      <c r="AJ94" s="338"/>
      <c r="AK94" s="338"/>
    </row>
    <row r="95" spans="1:37" s="57" customFormat="1" ht="12.75" customHeight="1" x14ac:dyDescent="0.2">
      <c r="A95" s="338"/>
      <c r="C95" s="23"/>
      <c r="D95" s="211"/>
      <c r="P95" s="338"/>
      <c r="Q95" s="392"/>
      <c r="R95" s="338"/>
      <c r="S95" s="338"/>
      <c r="T95" s="338"/>
      <c r="U95" s="338"/>
      <c r="V95" s="338"/>
      <c r="W95" s="338"/>
      <c r="X95" s="338"/>
      <c r="Y95" s="338"/>
      <c r="Z95" s="338"/>
      <c r="AA95" s="338"/>
      <c r="AB95" s="338"/>
      <c r="AC95" s="338"/>
      <c r="AD95" s="338"/>
      <c r="AE95" s="338"/>
      <c r="AF95" s="338"/>
      <c r="AG95" s="338"/>
      <c r="AH95" s="338"/>
      <c r="AI95" s="338"/>
      <c r="AJ95" s="338"/>
      <c r="AK95" s="338"/>
    </row>
    <row r="96" spans="1:37" s="57" customFormat="1" ht="12.75" customHeight="1" x14ac:dyDescent="0.2">
      <c r="A96" s="338"/>
      <c r="C96" s="23"/>
      <c r="D96" s="211"/>
      <c r="P96" s="338"/>
      <c r="Q96" s="392"/>
      <c r="R96" s="338"/>
      <c r="S96" s="338"/>
      <c r="T96" s="338"/>
      <c r="U96" s="338"/>
      <c r="V96" s="338"/>
      <c r="W96" s="338"/>
      <c r="X96" s="338"/>
      <c r="Y96" s="338"/>
      <c r="Z96" s="338"/>
      <c r="AA96" s="338"/>
      <c r="AB96" s="338"/>
      <c r="AC96" s="338"/>
      <c r="AD96" s="338"/>
      <c r="AE96" s="338"/>
      <c r="AF96" s="338"/>
      <c r="AG96" s="338"/>
      <c r="AH96" s="338"/>
      <c r="AI96" s="338"/>
      <c r="AJ96" s="338"/>
      <c r="AK96" s="338"/>
    </row>
    <row r="97" spans="1:37" s="57" customFormat="1" ht="12.75" customHeight="1" x14ac:dyDescent="0.2">
      <c r="A97" s="338"/>
      <c r="C97" s="23"/>
      <c r="D97" s="211"/>
      <c r="P97" s="338"/>
      <c r="Q97" s="392"/>
      <c r="R97" s="338"/>
      <c r="S97" s="338"/>
      <c r="T97" s="338"/>
      <c r="U97" s="338"/>
      <c r="V97" s="338"/>
      <c r="W97" s="338"/>
      <c r="X97" s="338"/>
      <c r="Y97" s="338"/>
      <c r="Z97" s="338"/>
      <c r="AA97" s="338"/>
      <c r="AB97" s="338"/>
      <c r="AC97" s="338"/>
      <c r="AD97" s="338"/>
      <c r="AE97" s="338"/>
      <c r="AF97" s="338"/>
      <c r="AG97" s="338"/>
      <c r="AH97" s="338"/>
      <c r="AI97" s="338"/>
      <c r="AJ97" s="338"/>
      <c r="AK97" s="338"/>
    </row>
    <row r="98" spans="1:37" s="57" customFormat="1" ht="12.75" customHeight="1" x14ac:dyDescent="0.2">
      <c r="A98" s="338"/>
      <c r="C98" s="23"/>
      <c r="D98" s="211"/>
      <c r="P98" s="338"/>
      <c r="Q98" s="392"/>
      <c r="R98" s="338"/>
      <c r="S98" s="338"/>
      <c r="T98" s="338"/>
      <c r="U98" s="338"/>
      <c r="V98" s="338"/>
      <c r="W98" s="338"/>
      <c r="X98" s="338"/>
      <c r="Y98" s="338"/>
      <c r="Z98" s="338"/>
      <c r="AA98" s="338"/>
      <c r="AB98" s="338"/>
      <c r="AC98" s="338"/>
      <c r="AD98" s="338"/>
      <c r="AE98" s="338"/>
      <c r="AF98" s="338"/>
      <c r="AG98" s="338"/>
      <c r="AH98" s="338"/>
      <c r="AI98" s="338"/>
      <c r="AJ98" s="338"/>
      <c r="AK98" s="338"/>
    </row>
    <row r="99" spans="1:37" s="57" customFormat="1" ht="12.75" customHeight="1" x14ac:dyDescent="0.2">
      <c r="A99" s="338"/>
      <c r="C99" s="23"/>
      <c r="D99" s="211"/>
      <c r="P99" s="338"/>
      <c r="Q99" s="392"/>
      <c r="R99" s="338"/>
      <c r="S99" s="338"/>
      <c r="T99" s="338"/>
      <c r="U99" s="338"/>
      <c r="V99" s="338"/>
      <c r="W99" s="338"/>
      <c r="X99" s="338"/>
      <c r="Y99" s="338"/>
      <c r="Z99" s="338"/>
      <c r="AA99" s="338"/>
      <c r="AB99" s="338"/>
      <c r="AC99" s="338"/>
      <c r="AD99" s="338"/>
      <c r="AE99" s="338"/>
      <c r="AF99" s="338"/>
      <c r="AG99" s="338"/>
      <c r="AH99" s="338"/>
      <c r="AI99" s="338"/>
      <c r="AJ99" s="338"/>
      <c r="AK99" s="338"/>
    </row>
    <row r="100" spans="1:37" s="57" customFormat="1" ht="12.75" customHeight="1" x14ac:dyDescent="0.2">
      <c r="A100" s="338"/>
      <c r="C100" s="23"/>
      <c r="D100" s="211"/>
      <c r="P100" s="338"/>
      <c r="Q100" s="392"/>
      <c r="R100" s="338"/>
      <c r="S100" s="338"/>
      <c r="T100" s="338"/>
      <c r="U100" s="338"/>
      <c r="V100" s="338"/>
      <c r="W100" s="338"/>
      <c r="X100" s="338"/>
      <c r="Y100" s="338"/>
      <c r="Z100" s="338"/>
      <c r="AA100" s="338"/>
      <c r="AB100" s="338"/>
      <c r="AC100" s="338"/>
      <c r="AD100" s="338"/>
      <c r="AE100" s="338"/>
      <c r="AF100" s="338"/>
      <c r="AG100" s="338"/>
      <c r="AH100" s="338"/>
      <c r="AI100" s="338"/>
      <c r="AJ100" s="338"/>
      <c r="AK100" s="338"/>
    </row>
    <row r="101" spans="1:37" s="57" customFormat="1" ht="12.75" customHeight="1" x14ac:dyDescent="0.2">
      <c r="A101" s="338"/>
      <c r="C101" s="23"/>
      <c r="D101" s="211"/>
      <c r="P101" s="338"/>
      <c r="Q101" s="392"/>
      <c r="R101" s="338"/>
      <c r="S101" s="338"/>
      <c r="T101" s="338"/>
      <c r="U101" s="338"/>
      <c r="V101" s="338"/>
      <c r="W101" s="338"/>
      <c r="X101" s="338"/>
      <c r="Y101" s="338"/>
      <c r="Z101" s="338"/>
      <c r="AA101" s="338"/>
      <c r="AB101" s="338"/>
      <c r="AC101" s="338"/>
      <c r="AD101" s="338"/>
      <c r="AE101" s="338"/>
      <c r="AF101" s="338"/>
      <c r="AG101" s="338"/>
      <c r="AH101" s="338"/>
      <c r="AI101" s="338"/>
      <c r="AJ101" s="338"/>
      <c r="AK101" s="338"/>
    </row>
    <row r="102" spans="1:37" s="57" customFormat="1" ht="12.75" customHeight="1" x14ac:dyDescent="0.2">
      <c r="A102" s="338"/>
      <c r="C102" s="23"/>
      <c r="D102" s="211"/>
      <c r="P102" s="338"/>
      <c r="Q102" s="392"/>
      <c r="R102" s="338"/>
      <c r="S102" s="338"/>
      <c r="T102" s="338"/>
      <c r="U102" s="338"/>
      <c r="V102" s="338"/>
      <c r="W102" s="338"/>
      <c r="X102" s="338"/>
      <c r="Y102" s="338"/>
      <c r="Z102" s="338"/>
      <c r="AA102" s="338"/>
      <c r="AB102" s="338"/>
      <c r="AC102" s="338"/>
      <c r="AD102" s="338"/>
      <c r="AE102" s="338"/>
      <c r="AF102" s="338"/>
      <c r="AG102" s="338"/>
      <c r="AH102" s="338"/>
      <c r="AI102" s="338"/>
      <c r="AJ102" s="338"/>
      <c r="AK102" s="338"/>
    </row>
    <row r="103" spans="1:37" s="57" customFormat="1" ht="12.75" customHeight="1" x14ac:dyDescent="0.2">
      <c r="A103" s="338"/>
      <c r="C103" s="23"/>
      <c r="D103" s="211"/>
      <c r="P103" s="338"/>
      <c r="Q103" s="392"/>
      <c r="R103" s="338"/>
      <c r="S103" s="338"/>
      <c r="T103" s="338"/>
      <c r="U103" s="338"/>
      <c r="V103" s="338"/>
      <c r="W103" s="338"/>
      <c r="X103" s="338"/>
      <c r="Y103" s="338"/>
      <c r="Z103" s="338"/>
      <c r="AA103" s="338"/>
      <c r="AB103" s="338"/>
      <c r="AC103" s="338"/>
      <c r="AD103" s="338"/>
      <c r="AE103" s="338"/>
      <c r="AF103" s="338"/>
      <c r="AG103" s="338"/>
      <c r="AH103" s="338"/>
      <c r="AI103" s="338"/>
      <c r="AJ103" s="338"/>
      <c r="AK103" s="338"/>
    </row>
    <row r="104" spans="1:37" s="57" customFormat="1" ht="12.75" customHeight="1" x14ac:dyDescent="0.2">
      <c r="A104" s="338"/>
      <c r="C104" s="23"/>
      <c r="D104" s="211"/>
      <c r="P104" s="338"/>
      <c r="Q104" s="392"/>
      <c r="R104" s="338"/>
      <c r="S104" s="338"/>
      <c r="T104" s="338"/>
      <c r="U104" s="338"/>
      <c r="V104" s="338"/>
      <c r="W104" s="338"/>
      <c r="X104" s="338"/>
      <c r="Y104" s="338"/>
      <c r="Z104" s="338"/>
      <c r="AA104" s="338"/>
      <c r="AB104" s="338"/>
      <c r="AC104" s="338"/>
      <c r="AD104" s="338"/>
      <c r="AE104" s="338"/>
      <c r="AF104" s="338"/>
      <c r="AG104" s="338"/>
      <c r="AH104" s="338"/>
      <c r="AI104" s="338"/>
      <c r="AJ104" s="338"/>
      <c r="AK104" s="338"/>
    </row>
    <row r="105" spans="1:37" s="57" customFormat="1" ht="12.75" customHeight="1" x14ac:dyDescent="0.2">
      <c r="A105" s="338"/>
      <c r="C105" s="23"/>
      <c r="D105" s="211"/>
      <c r="P105" s="338"/>
      <c r="Q105" s="392"/>
      <c r="R105" s="338"/>
      <c r="S105" s="338"/>
      <c r="T105" s="338"/>
      <c r="U105" s="338"/>
      <c r="V105" s="338"/>
      <c r="W105" s="338"/>
      <c r="X105" s="338"/>
      <c r="Y105" s="338"/>
      <c r="Z105" s="338"/>
      <c r="AA105" s="338"/>
      <c r="AB105" s="338"/>
      <c r="AC105" s="338"/>
      <c r="AD105" s="338"/>
      <c r="AE105" s="338"/>
      <c r="AF105" s="338"/>
      <c r="AG105" s="338"/>
      <c r="AH105" s="338"/>
      <c r="AI105" s="338"/>
      <c r="AJ105" s="338"/>
      <c r="AK105" s="338"/>
    </row>
    <row r="106" spans="1:37" s="57" customFormat="1" ht="12.75" customHeight="1" x14ac:dyDescent="0.2">
      <c r="A106" s="338"/>
      <c r="C106" s="23"/>
      <c r="D106" s="211"/>
      <c r="P106" s="338"/>
      <c r="Q106" s="392"/>
      <c r="R106" s="338"/>
      <c r="S106" s="338"/>
      <c r="T106" s="338"/>
      <c r="U106" s="338"/>
      <c r="V106" s="338"/>
      <c r="W106" s="338"/>
      <c r="X106" s="338"/>
      <c r="Y106" s="338"/>
      <c r="Z106" s="338"/>
      <c r="AA106" s="338"/>
      <c r="AB106" s="338"/>
      <c r="AC106" s="338"/>
      <c r="AD106" s="338"/>
      <c r="AE106" s="338"/>
      <c r="AF106" s="338"/>
      <c r="AG106" s="338"/>
      <c r="AH106" s="338"/>
      <c r="AI106" s="338"/>
      <c r="AJ106" s="338"/>
      <c r="AK106" s="338"/>
    </row>
    <row r="107" spans="1:37" s="57" customFormat="1" ht="12.75" customHeight="1" x14ac:dyDescent="0.2">
      <c r="A107" s="338"/>
      <c r="C107" s="23"/>
      <c r="D107" s="211"/>
      <c r="P107" s="338"/>
      <c r="Q107" s="392"/>
      <c r="R107" s="338"/>
      <c r="S107" s="338"/>
      <c r="T107" s="338"/>
      <c r="U107" s="338"/>
      <c r="V107" s="338"/>
      <c r="W107" s="338"/>
      <c r="X107" s="338"/>
      <c r="Y107" s="338"/>
      <c r="Z107" s="338"/>
      <c r="AA107" s="338"/>
      <c r="AB107" s="338"/>
      <c r="AC107" s="338"/>
      <c r="AD107" s="338"/>
      <c r="AE107" s="338"/>
      <c r="AF107" s="338"/>
      <c r="AG107" s="338"/>
      <c r="AH107" s="338"/>
      <c r="AI107" s="338"/>
      <c r="AJ107" s="338"/>
      <c r="AK107" s="338"/>
    </row>
    <row r="108" spans="1:37" s="57" customFormat="1" ht="12.75" customHeight="1" x14ac:dyDescent="0.2">
      <c r="A108" s="338"/>
      <c r="C108" s="23"/>
      <c r="D108" s="211"/>
      <c r="P108" s="338"/>
      <c r="Q108" s="392"/>
      <c r="R108" s="338"/>
      <c r="S108" s="338"/>
      <c r="T108" s="338"/>
      <c r="U108" s="338"/>
      <c r="V108" s="338"/>
      <c r="W108" s="338"/>
      <c r="X108" s="338"/>
      <c r="Y108" s="338"/>
      <c r="Z108" s="338"/>
      <c r="AA108" s="338"/>
      <c r="AB108" s="338"/>
      <c r="AC108" s="338"/>
      <c r="AD108" s="338"/>
      <c r="AE108" s="338"/>
      <c r="AF108" s="338"/>
      <c r="AG108" s="338"/>
      <c r="AH108" s="338"/>
      <c r="AI108" s="338"/>
      <c r="AJ108" s="338"/>
      <c r="AK108" s="338"/>
    </row>
    <row r="109" spans="1:37" s="57" customFormat="1" ht="12.75" customHeight="1" x14ac:dyDescent="0.2">
      <c r="A109" s="338"/>
      <c r="C109" s="23"/>
      <c r="D109" s="211"/>
      <c r="P109" s="338"/>
      <c r="Q109" s="392"/>
      <c r="R109" s="338"/>
      <c r="S109" s="338"/>
      <c r="T109" s="338"/>
      <c r="U109" s="338"/>
      <c r="V109" s="338"/>
      <c r="W109" s="338"/>
      <c r="X109" s="338"/>
      <c r="Y109" s="338"/>
      <c r="Z109" s="338"/>
      <c r="AA109" s="338"/>
      <c r="AB109" s="338"/>
      <c r="AC109" s="338"/>
      <c r="AD109" s="338"/>
      <c r="AE109" s="338"/>
      <c r="AF109" s="338"/>
      <c r="AG109" s="338"/>
      <c r="AH109" s="338"/>
      <c r="AI109" s="338"/>
      <c r="AJ109" s="338"/>
      <c r="AK109" s="338"/>
    </row>
    <row r="110" spans="1:37" s="57" customFormat="1" ht="12.75" customHeight="1" x14ac:dyDescent="0.2">
      <c r="A110" s="338"/>
      <c r="C110" s="23"/>
      <c r="D110" s="211"/>
      <c r="P110" s="338"/>
      <c r="Q110" s="392"/>
      <c r="R110" s="338"/>
      <c r="S110" s="338"/>
      <c r="T110" s="338"/>
      <c r="U110" s="338"/>
      <c r="V110" s="338"/>
      <c r="W110" s="338"/>
      <c r="X110" s="338"/>
      <c r="Y110" s="338"/>
      <c r="Z110" s="338"/>
      <c r="AA110" s="338"/>
      <c r="AB110" s="338"/>
      <c r="AC110" s="338"/>
      <c r="AD110" s="338"/>
      <c r="AE110" s="338"/>
      <c r="AF110" s="338"/>
      <c r="AG110" s="338"/>
      <c r="AH110" s="338"/>
      <c r="AI110" s="338"/>
      <c r="AJ110" s="338"/>
      <c r="AK110" s="338"/>
    </row>
    <row r="111" spans="1:37" s="57" customFormat="1" ht="12.75" customHeight="1" x14ac:dyDescent="0.2">
      <c r="A111" s="338"/>
      <c r="C111" s="23"/>
      <c r="D111" s="211"/>
      <c r="P111" s="338"/>
      <c r="Q111" s="392"/>
      <c r="R111" s="338"/>
      <c r="S111" s="338"/>
      <c r="T111" s="338"/>
      <c r="U111" s="338"/>
      <c r="V111" s="338"/>
      <c r="W111" s="338"/>
      <c r="X111" s="338"/>
      <c r="Y111" s="338"/>
      <c r="Z111" s="338"/>
      <c r="AA111" s="338"/>
      <c r="AB111" s="338"/>
      <c r="AC111" s="338"/>
      <c r="AD111" s="338"/>
      <c r="AE111" s="338"/>
      <c r="AF111" s="338"/>
      <c r="AG111" s="338"/>
      <c r="AH111" s="338"/>
      <c r="AI111" s="338"/>
      <c r="AJ111" s="338"/>
      <c r="AK111" s="338"/>
    </row>
    <row r="112" spans="1:37" s="57" customFormat="1" ht="12.75" customHeight="1" x14ac:dyDescent="0.2">
      <c r="A112" s="338"/>
      <c r="C112" s="23"/>
      <c r="D112" s="211"/>
      <c r="P112" s="338"/>
      <c r="Q112" s="392"/>
      <c r="R112" s="338"/>
      <c r="S112" s="338"/>
      <c r="T112" s="338"/>
      <c r="U112" s="338"/>
      <c r="V112" s="338"/>
      <c r="W112" s="338"/>
      <c r="X112" s="338"/>
      <c r="Y112" s="338"/>
      <c r="Z112" s="338"/>
      <c r="AA112" s="338"/>
      <c r="AB112" s="338"/>
      <c r="AC112" s="338"/>
      <c r="AD112" s="338"/>
      <c r="AE112" s="338"/>
      <c r="AF112" s="338"/>
      <c r="AG112" s="338"/>
      <c r="AH112" s="338"/>
      <c r="AI112" s="338"/>
      <c r="AJ112" s="338"/>
      <c r="AK112" s="338"/>
    </row>
    <row r="113" spans="1:37" s="57" customFormat="1" ht="12.75" customHeight="1" x14ac:dyDescent="0.2">
      <c r="A113" s="338"/>
      <c r="C113" s="23"/>
      <c r="D113" s="211"/>
      <c r="P113" s="338"/>
      <c r="Q113" s="392"/>
      <c r="R113" s="338"/>
      <c r="S113" s="338"/>
      <c r="T113" s="338"/>
      <c r="U113" s="338"/>
      <c r="V113" s="338"/>
      <c r="W113" s="338"/>
      <c r="X113" s="338"/>
      <c r="Y113" s="338"/>
      <c r="Z113" s="338"/>
      <c r="AA113" s="338"/>
      <c r="AB113" s="338"/>
      <c r="AC113" s="338"/>
      <c r="AD113" s="338"/>
      <c r="AE113" s="338"/>
      <c r="AF113" s="338"/>
      <c r="AG113" s="338"/>
      <c r="AH113" s="338"/>
      <c r="AI113" s="338"/>
      <c r="AJ113" s="338"/>
      <c r="AK113" s="338"/>
    </row>
    <row r="114" spans="1:37" s="57" customFormat="1" ht="12.75" customHeight="1" x14ac:dyDescent="0.2">
      <c r="A114" s="338"/>
      <c r="C114" s="23"/>
      <c r="D114" s="211"/>
      <c r="P114" s="338"/>
      <c r="Q114" s="392"/>
      <c r="R114" s="338"/>
      <c r="S114" s="338"/>
      <c r="T114" s="338"/>
      <c r="U114" s="338"/>
      <c r="V114" s="338"/>
      <c r="W114" s="338"/>
      <c r="X114" s="338"/>
      <c r="Y114" s="338"/>
      <c r="Z114" s="338"/>
      <c r="AA114" s="338"/>
      <c r="AB114" s="338"/>
      <c r="AC114" s="338"/>
      <c r="AD114" s="338"/>
      <c r="AE114" s="338"/>
      <c r="AF114" s="338"/>
      <c r="AG114" s="338"/>
      <c r="AH114" s="338"/>
      <c r="AI114" s="338"/>
      <c r="AJ114" s="338"/>
      <c r="AK114" s="338"/>
    </row>
    <row r="115" spans="1:37" s="57" customFormat="1" ht="12.75" customHeight="1" x14ac:dyDescent="0.2">
      <c r="A115" s="338"/>
      <c r="C115" s="23"/>
      <c r="D115" s="211"/>
      <c r="P115" s="338"/>
      <c r="Q115" s="392"/>
      <c r="R115" s="338"/>
      <c r="S115" s="338"/>
      <c r="T115" s="338"/>
      <c r="U115" s="338"/>
      <c r="V115" s="338"/>
      <c r="W115" s="338"/>
      <c r="X115" s="338"/>
      <c r="Y115" s="338"/>
      <c r="Z115" s="338"/>
      <c r="AA115" s="338"/>
      <c r="AB115" s="338"/>
      <c r="AC115" s="338"/>
      <c r="AD115" s="338"/>
      <c r="AE115" s="338"/>
      <c r="AF115" s="338"/>
      <c r="AG115" s="338"/>
      <c r="AH115" s="338"/>
      <c r="AI115" s="338"/>
      <c r="AJ115" s="338"/>
      <c r="AK115" s="338"/>
    </row>
    <row r="116" spans="1:37" s="57" customFormat="1" ht="12.75" customHeight="1" x14ac:dyDescent="0.2">
      <c r="A116" s="338"/>
      <c r="C116" s="23"/>
      <c r="D116" s="211"/>
      <c r="P116" s="338"/>
      <c r="Q116" s="392"/>
      <c r="R116" s="338"/>
      <c r="S116" s="338"/>
      <c r="T116" s="338"/>
      <c r="U116" s="338"/>
      <c r="V116" s="338"/>
      <c r="W116" s="338"/>
      <c r="X116" s="338"/>
      <c r="Y116" s="338"/>
      <c r="Z116" s="338"/>
      <c r="AA116" s="338"/>
      <c r="AB116" s="338"/>
      <c r="AC116" s="338"/>
      <c r="AD116" s="338"/>
      <c r="AE116" s="338"/>
      <c r="AF116" s="338"/>
      <c r="AG116" s="338"/>
      <c r="AH116" s="338"/>
      <c r="AI116" s="338"/>
      <c r="AJ116" s="338"/>
      <c r="AK116" s="338"/>
    </row>
    <row r="117" spans="1:37" s="57" customFormat="1" ht="12.75" customHeight="1" x14ac:dyDescent="0.2">
      <c r="A117" s="338"/>
      <c r="C117" s="23"/>
      <c r="D117" s="211"/>
      <c r="P117" s="338"/>
      <c r="Q117" s="392"/>
      <c r="R117" s="338"/>
      <c r="S117" s="338"/>
      <c r="T117" s="338"/>
      <c r="U117" s="338"/>
      <c r="V117" s="338"/>
      <c r="W117" s="338"/>
      <c r="X117" s="338"/>
      <c r="Y117" s="338"/>
      <c r="Z117" s="338"/>
      <c r="AA117" s="338"/>
      <c r="AB117" s="338"/>
      <c r="AC117" s="338"/>
      <c r="AD117" s="338"/>
      <c r="AE117" s="338"/>
      <c r="AF117" s="338"/>
      <c r="AG117" s="338"/>
      <c r="AH117" s="338"/>
      <c r="AI117" s="338"/>
      <c r="AJ117" s="338"/>
      <c r="AK117" s="338"/>
    </row>
    <row r="118" spans="1:37" s="57" customFormat="1" ht="12.75" customHeight="1" x14ac:dyDescent="0.2">
      <c r="A118" s="338"/>
      <c r="C118" s="23"/>
      <c r="D118" s="211"/>
      <c r="P118" s="338"/>
      <c r="Q118" s="392"/>
      <c r="R118" s="338"/>
      <c r="S118" s="338"/>
      <c r="T118" s="338"/>
      <c r="U118" s="338"/>
      <c r="V118" s="338"/>
      <c r="W118" s="338"/>
      <c r="X118" s="338"/>
      <c r="Y118" s="338"/>
      <c r="Z118" s="338"/>
      <c r="AA118" s="338"/>
      <c r="AB118" s="338"/>
      <c r="AC118" s="338"/>
      <c r="AD118" s="338"/>
      <c r="AE118" s="338"/>
      <c r="AF118" s="338"/>
      <c r="AG118" s="338"/>
      <c r="AH118" s="338"/>
      <c r="AI118" s="338"/>
      <c r="AJ118" s="338"/>
      <c r="AK118" s="338"/>
    </row>
    <row r="119" spans="1:37" s="57" customFormat="1" ht="12.75" customHeight="1" x14ac:dyDescent="0.2">
      <c r="A119" s="338"/>
      <c r="C119" s="23"/>
      <c r="D119" s="211"/>
      <c r="P119" s="338"/>
      <c r="Q119" s="392"/>
      <c r="R119" s="338"/>
      <c r="S119" s="338"/>
      <c r="T119" s="338"/>
      <c r="U119" s="338"/>
      <c r="V119" s="338"/>
      <c r="W119" s="338"/>
      <c r="X119" s="338"/>
      <c r="Y119" s="338"/>
      <c r="Z119" s="338"/>
      <c r="AA119" s="338"/>
      <c r="AB119" s="338"/>
      <c r="AC119" s="338"/>
      <c r="AD119" s="338"/>
      <c r="AE119" s="338"/>
      <c r="AF119" s="338"/>
      <c r="AG119" s="338"/>
      <c r="AH119" s="338"/>
      <c r="AI119" s="338"/>
      <c r="AJ119" s="338"/>
      <c r="AK119" s="338"/>
    </row>
    <row r="120" spans="1:37" s="57" customFormat="1" ht="12.75" customHeight="1" x14ac:dyDescent="0.2">
      <c r="A120" s="338"/>
      <c r="C120" s="23"/>
      <c r="D120" s="211"/>
      <c r="P120" s="338"/>
      <c r="Q120" s="392"/>
      <c r="R120" s="338"/>
      <c r="S120" s="338"/>
      <c r="T120" s="338"/>
      <c r="U120" s="338"/>
      <c r="V120" s="338"/>
      <c r="W120" s="338"/>
      <c r="X120" s="338"/>
      <c r="Y120" s="338"/>
      <c r="Z120" s="338"/>
      <c r="AA120" s="338"/>
      <c r="AB120" s="338"/>
      <c r="AC120" s="338"/>
      <c r="AD120" s="338"/>
      <c r="AE120" s="338"/>
      <c r="AF120" s="338"/>
      <c r="AG120" s="338"/>
      <c r="AH120" s="338"/>
      <c r="AI120" s="338"/>
      <c r="AJ120" s="338"/>
      <c r="AK120" s="338"/>
    </row>
    <row r="121" spans="1:37" s="57" customFormat="1" ht="12.75" customHeight="1" x14ac:dyDescent="0.2">
      <c r="A121" s="338"/>
      <c r="C121" s="23"/>
      <c r="D121" s="211"/>
      <c r="P121" s="338"/>
      <c r="Q121" s="392"/>
      <c r="R121" s="338"/>
      <c r="S121" s="338"/>
      <c r="T121" s="338"/>
      <c r="U121" s="338"/>
      <c r="V121" s="338"/>
      <c r="W121" s="338"/>
      <c r="X121" s="338"/>
      <c r="Y121" s="338"/>
      <c r="Z121" s="338"/>
      <c r="AA121" s="338"/>
      <c r="AB121" s="338"/>
      <c r="AC121" s="338"/>
      <c r="AD121" s="338"/>
      <c r="AE121" s="338"/>
      <c r="AF121" s="338"/>
      <c r="AG121" s="338"/>
      <c r="AH121" s="338"/>
      <c r="AI121" s="338"/>
      <c r="AJ121" s="338"/>
      <c r="AK121" s="338"/>
    </row>
    <row r="122" spans="1:37" s="57" customFormat="1" ht="12.75" customHeight="1" x14ac:dyDescent="0.2">
      <c r="A122" s="338"/>
      <c r="C122" s="23"/>
      <c r="D122" s="211"/>
      <c r="P122" s="338"/>
      <c r="Q122" s="392"/>
      <c r="R122" s="338"/>
      <c r="S122" s="338"/>
      <c r="T122" s="338"/>
      <c r="U122" s="338"/>
      <c r="V122" s="338"/>
      <c r="W122" s="338"/>
      <c r="X122" s="338"/>
      <c r="Y122" s="338"/>
      <c r="Z122" s="338"/>
      <c r="AA122" s="338"/>
      <c r="AB122" s="338"/>
      <c r="AC122" s="338"/>
      <c r="AD122" s="338"/>
      <c r="AE122" s="338"/>
      <c r="AF122" s="338"/>
      <c r="AG122" s="338"/>
      <c r="AH122" s="338"/>
      <c r="AI122" s="338"/>
      <c r="AJ122" s="338"/>
      <c r="AK122" s="338"/>
    </row>
    <row r="123" spans="1:37" s="57" customFormat="1" ht="12.75" customHeight="1" x14ac:dyDescent="0.2">
      <c r="A123" s="338"/>
      <c r="C123" s="23"/>
      <c r="D123" s="211"/>
      <c r="P123" s="338"/>
      <c r="Q123" s="392"/>
      <c r="R123" s="338"/>
      <c r="S123" s="338"/>
      <c r="T123" s="338"/>
      <c r="U123" s="338"/>
      <c r="V123" s="338"/>
      <c r="W123" s="338"/>
      <c r="X123" s="338"/>
      <c r="Y123" s="338"/>
      <c r="Z123" s="338"/>
      <c r="AA123" s="338"/>
      <c r="AB123" s="338"/>
      <c r="AC123" s="338"/>
      <c r="AD123" s="338"/>
      <c r="AE123" s="338"/>
      <c r="AF123" s="338"/>
      <c r="AG123" s="338"/>
      <c r="AH123" s="338"/>
      <c r="AI123" s="338"/>
      <c r="AJ123" s="338"/>
      <c r="AK123" s="338"/>
    </row>
    <row r="124" spans="1:37" s="57" customFormat="1" ht="12.75" customHeight="1" x14ac:dyDescent="0.2">
      <c r="A124" s="338"/>
      <c r="C124" s="23"/>
      <c r="D124" s="211"/>
      <c r="P124" s="338"/>
      <c r="Q124" s="392"/>
      <c r="R124" s="338"/>
      <c r="S124" s="338"/>
      <c r="T124" s="338"/>
      <c r="U124" s="338"/>
      <c r="V124" s="338"/>
      <c r="W124" s="338"/>
      <c r="X124" s="338"/>
      <c r="Y124" s="338"/>
      <c r="Z124" s="338"/>
      <c r="AA124" s="338"/>
      <c r="AB124" s="338"/>
      <c r="AC124" s="338"/>
      <c r="AD124" s="338"/>
      <c r="AE124" s="338"/>
      <c r="AF124" s="338"/>
      <c r="AG124" s="338"/>
      <c r="AH124" s="338"/>
      <c r="AI124" s="338"/>
      <c r="AJ124" s="338"/>
      <c r="AK124" s="338"/>
    </row>
    <row r="125" spans="1:37" s="57" customFormat="1" ht="12.75" customHeight="1" x14ac:dyDescent="0.2">
      <c r="A125" s="338"/>
      <c r="C125" s="23"/>
      <c r="D125" s="211"/>
      <c r="P125" s="338"/>
      <c r="Q125" s="392"/>
      <c r="R125" s="338"/>
      <c r="S125" s="338"/>
      <c r="T125" s="338"/>
      <c r="U125" s="338"/>
      <c r="V125" s="338"/>
      <c r="W125" s="338"/>
      <c r="X125" s="338"/>
      <c r="Y125" s="338"/>
      <c r="Z125" s="338"/>
      <c r="AA125" s="338"/>
      <c r="AB125" s="338"/>
      <c r="AC125" s="338"/>
      <c r="AD125" s="338"/>
      <c r="AE125" s="338"/>
      <c r="AF125" s="338"/>
      <c r="AG125" s="338"/>
      <c r="AH125" s="338"/>
      <c r="AI125" s="338"/>
      <c r="AJ125" s="338"/>
      <c r="AK125" s="338"/>
    </row>
    <row r="126" spans="1:37" s="57" customFormat="1" ht="12.75" customHeight="1" x14ac:dyDescent="0.2">
      <c r="A126" s="338"/>
      <c r="C126" s="23"/>
      <c r="D126" s="211"/>
      <c r="P126" s="338"/>
      <c r="Q126" s="392"/>
      <c r="R126" s="338"/>
      <c r="S126" s="338"/>
      <c r="T126" s="338"/>
      <c r="U126" s="338"/>
      <c r="V126" s="338"/>
      <c r="W126" s="338"/>
      <c r="X126" s="338"/>
      <c r="Y126" s="338"/>
      <c r="Z126" s="338"/>
      <c r="AA126" s="338"/>
      <c r="AB126" s="338"/>
      <c r="AC126" s="338"/>
      <c r="AD126" s="338"/>
      <c r="AE126" s="338"/>
      <c r="AF126" s="338"/>
      <c r="AG126" s="338"/>
      <c r="AH126" s="338"/>
      <c r="AI126" s="338"/>
      <c r="AJ126" s="338"/>
      <c r="AK126" s="338"/>
    </row>
    <row r="127" spans="1:37" s="57" customFormat="1" ht="12.75" customHeight="1" x14ac:dyDescent="0.2">
      <c r="A127" s="338"/>
      <c r="C127" s="23"/>
      <c r="D127" s="211"/>
      <c r="P127" s="338"/>
      <c r="Q127" s="392"/>
      <c r="R127" s="338"/>
      <c r="S127" s="338"/>
      <c r="T127" s="338"/>
      <c r="U127" s="338"/>
      <c r="V127" s="338"/>
      <c r="W127" s="338"/>
      <c r="X127" s="338"/>
      <c r="Y127" s="338"/>
      <c r="Z127" s="338"/>
      <c r="AA127" s="338"/>
      <c r="AB127" s="338"/>
      <c r="AC127" s="338"/>
      <c r="AD127" s="338"/>
      <c r="AE127" s="338"/>
      <c r="AF127" s="338"/>
      <c r="AG127" s="338"/>
      <c r="AH127" s="338"/>
      <c r="AI127" s="338"/>
      <c r="AJ127" s="338"/>
      <c r="AK127" s="338"/>
    </row>
    <row r="128" spans="1:37" s="57" customFormat="1" ht="12.75" customHeight="1" x14ac:dyDescent="0.2">
      <c r="A128" s="338"/>
      <c r="C128" s="23"/>
      <c r="D128" s="211"/>
      <c r="P128" s="338"/>
      <c r="Q128" s="392"/>
      <c r="R128" s="338"/>
      <c r="S128" s="338"/>
      <c r="T128" s="338"/>
      <c r="U128" s="338"/>
      <c r="V128" s="338"/>
      <c r="W128" s="338"/>
      <c r="X128" s="338"/>
      <c r="Y128" s="338"/>
      <c r="Z128" s="338"/>
      <c r="AA128" s="338"/>
      <c r="AB128" s="338"/>
      <c r="AC128" s="338"/>
      <c r="AD128" s="338"/>
      <c r="AE128" s="338"/>
      <c r="AF128" s="338"/>
      <c r="AG128" s="338"/>
      <c r="AH128" s="338"/>
      <c r="AI128" s="338"/>
      <c r="AJ128" s="338"/>
      <c r="AK128" s="338"/>
    </row>
    <row r="129" spans="1:37" s="57" customFormat="1" ht="12.75" customHeight="1" x14ac:dyDescent="0.2">
      <c r="A129" s="338"/>
      <c r="C129" s="23"/>
      <c r="D129" s="211"/>
      <c r="P129" s="338"/>
      <c r="Q129" s="392"/>
      <c r="R129" s="338"/>
      <c r="S129" s="338"/>
      <c r="T129" s="338"/>
      <c r="U129" s="338"/>
      <c r="V129" s="338"/>
      <c r="W129" s="338"/>
      <c r="X129" s="338"/>
      <c r="Y129" s="338"/>
      <c r="Z129" s="338"/>
      <c r="AA129" s="338"/>
      <c r="AB129" s="338"/>
      <c r="AC129" s="338"/>
      <c r="AD129" s="338"/>
      <c r="AE129" s="338"/>
      <c r="AF129" s="338"/>
      <c r="AG129" s="338"/>
      <c r="AH129" s="338"/>
      <c r="AI129" s="338"/>
      <c r="AJ129" s="338"/>
      <c r="AK129" s="338"/>
    </row>
    <row r="130" spans="1:37" s="57" customFormat="1" ht="12.75" customHeight="1" x14ac:dyDescent="0.2">
      <c r="A130" s="338"/>
      <c r="C130" s="23"/>
      <c r="D130" s="211"/>
      <c r="P130" s="338"/>
      <c r="Q130" s="392"/>
      <c r="R130" s="338"/>
      <c r="S130" s="338"/>
      <c r="T130" s="338"/>
      <c r="U130" s="338"/>
      <c r="V130" s="338"/>
      <c r="W130" s="338"/>
      <c r="X130" s="338"/>
      <c r="Y130" s="338"/>
      <c r="Z130" s="338"/>
      <c r="AA130" s="338"/>
      <c r="AB130" s="338"/>
      <c r="AC130" s="338"/>
      <c r="AD130" s="338"/>
      <c r="AE130" s="338"/>
      <c r="AF130" s="338"/>
      <c r="AG130" s="338"/>
      <c r="AH130" s="338"/>
      <c r="AI130" s="338"/>
      <c r="AJ130" s="338"/>
      <c r="AK130" s="338"/>
    </row>
    <row r="131" spans="1:37" s="57" customFormat="1" ht="12.75" customHeight="1" x14ac:dyDescent="0.2">
      <c r="A131" s="338"/>
      <c r="C131" s="23"/>
      <c r="D131" s="211"/>
      <c r="P131" s="338"/>
      <c r="Q131" s="392"/>
      <c r="R131" s="338"/>
      <c r="S131" s="338"/>
      <c r="T131" s="338"/>
      <c r="U131" s="338"/>
      <c r="V131" s="338"/>
      <c r="W131" s="338"/>
      <c r="X131" s="338"/>
      <c r="Y131" s="338"/>
      <c r="Z131" s="338"/>
      <c r="AA131" s="338"/>
      <c r="AB131" s="338"/>
      <c r="AC131" s="338"/>
      <c r="AD131" s="338"/>
      <c r="AE131" s="338"/>
      <c r="AF131" s="338"/>
      <c r="AG131" s="338"/>
      <c r="AH131" s="338"/>
      <c r="AI131" s="338"/>
      <c r="AJ131" s="338"/>
      <c r="AK131" s="338"/>
    </row>
    <row r="132" spans="1:37" s="57" customFormat="1" ht="12.75" customHeight="1" x14ac:dyDescent="0.2">
      <c r="A132" s="338"/>
      <c r="C132" s="23"/>
      <c r="D132" s="211"/>
      <c r="P132" s="338"/>
      <c r="Q132" s="392"/>
      <c r="R132" s="338"/>
      <c r="S132" s="338"/>
      <c r="T132" s="338"/>
      <c r="U132" s="338"/>
      <c r="V132" s="338"/>
      <c r="W132" s="338"/>
      <c r="X132" s="338"/>
      <c r="Y132" s="338"/>
      <c r="Z132" s="338"/>
      <c r="AA132" s="338"/>
      <c r="AB132" s="338"/>
      <c r="AC132" s="338"/>
      <c r="AD132" s="338"/>
      <c r="AE132" s="338"/>
      <c r="AF132" s="338"/>
      <c r="AG132" s="338"/>
      <c r="AH132" s="338"/>
      <c r="AI132" s="338"/>
      <c r="AJ132" s="338"/>
      <c r="AK132" s="338"/>
    </row>
    <row r="133" spans="1:37" s="57" customFormat="1" ht="12.75" customHeight="1" x14ac:dyDescent="0.2">
      <c r="A133" s="338"/>
      <c r="C133" s="23"/>
      <c r="D133" s="211"/>
      <c r="P133" s="338"/>
      <c r="Q133" s="392"/>
      <c r="R133" s="338"/>
      <c r="S133" s="338"/>
      <c r="T133" s="338"/>
      <c r="U133" s="338"/>
      <c r="V133" s="338"/>
      <c r="W133" s="338"/>
      <c r="X133" s="338"/>
      <c r="Y133" s="338"/>
      <c r="Z133" s="338"/>
      <c r="AA133" s="338"/>
      <c r="AB133" s="338"/>
      <c r="AC133" s="338"/>
      <c r="AD133" s="338"/>
      <c r="AE133" s="338"/>
      <c r="AF133" s="338"/>
      <c r="AG133" s="338"/>
      <c r="AH133" s="338"/>
      <c r="AI133" s="338"/>
      <c r="AJ133" s="338"/>
      <c r="AK133" s="338"/>
    </row>
    <row r="134" spans="1:37" s="57" customFormat="1" ht="12.75" customHeight="1" x14ac:dyDescent="0.2">
      <c r="A134" s="338"/>
      <c r="C134" s="23"/>
      <c r="D134" s="211"/>
      <c r="P134" s="338"/>
      <c r="Q134" s="392"/>
      <c r="R134" s="338"/>
      <c r="S134" s="338"/>
      <c r="T134" s="338"/>
      <c r="U134" s="338"/>
      <c r="V134" s="338"/>
      <c r="W134" s="338"/>
      <c r="X134" s="338"/>
      <c r="Y134" s="338"/>
      <c r="Z134" s="338"/>
      <c r="AA134" s="338"/>
      <c r="AB134" s="338"/>
      <c r="AC134" s="338"/>
      <c r="AD134" s="338"/>
      <c r="AE134" s="338"/>
      <c r="AF134" s="338"/>
      <c r="AG134" s="338"/>
      <c r="AH134" s="338"/>
      <c r="AI134" s="338"/>
      <c r="AJ134" s="338"/>
      <c r="AK134" s="338"/>
    </row>
    <row r="135" spans="1:37" s="57" customFormat="1" ht="12.75" customHeight="1" x14ac:dyDescent="0.2">
      <c r="A135" s="338"/>
      <c r="C135" s="23"/>
      <c r="D135" s="211"/>
      <c r="P135" s="338"/>
      <c r="Q135" s="392"/>
      <c r="R135" s="338"/>
      <c r="S135" s="338"/>
      <c r="T135" s="338"/>
      <c r="U135" s="338"/>
      <c r="V135" s="338"/>
      <c r="W135" s="338"/>
      <c r="X135" s="338"/>
      <c r="Y135" s="338"/>
      <c r="Z135" s="338"/>
      <c r="AA135" s="338"/>
      <c r="AB135" s="338"/>
      <c r="AC135" s="338"/>
      <c r="AD135" s="338"/>
      <c r="AE135" s="338"/>
      <c r="AF135" s="338"/>
      <c r="AG135" s="338"/>
      <c r="AH135" s="338"/>
      <c r="AI135" s="338"/>
      <c r="AJ135" s="338"/>
      <c r="AK135" s="338"/>
    </row>
    <row r="136" spans="1:37" s="57" customFormat="1" ht="12.75" customHeight="1" x14ac:dyDescent="0.2">
      <c r="A136" s="338"/>
      <c r="C136" s="23"/>
      <c r="D136" s="211"/>
      <c r="P136" s="338"/>
      <c r="Q136" s="392"/>
      <c r="R136" s="338"/>
      <c r="S136" s="338"/>
      <c r="T136" s="338"/>
      <c r="U136" s="338"/>
      <c r="V136" s="338"/>
      <c r="W136" s="338"/>
      <c r="X136" s="338"/>
      <c r="Y136" s="338"/>
      <c r="Z136" s="338"/>
      <c r="AA136" s="338"/>
      <c r="AB136" s="338"/>
      <c r="AC136" s="338"/>
      <c r="AD136" s="338"/>
      <c r="AE136" s="338"/>
      <c r="AF136" s="338"/>
      <c r="AG136" s="338"/>
      <c r="AH136" s="338"/>
      <c r="AI136" s="338"/>
      <c r="AJ136" s="338"/>
      <c r="AK136" s="338"/>
    </row>
    <row r="137" spans="1:37" s="57" customFormat="1" ht="12.75" customHeight="1" x14ac:dyDescent="0.2">
      <c r="A137" s="338"/>
      <c r="C137" s="23"/>
      <c r="D137" s="211"/>
      <c r="P137" s="338"/>
      <c r="Q137" s="392"/>
      <c r="R137" s="338"/>
      <c r="S137" s="338"/>
      <c r="T137" s="338"/>
      <c r="U137" s="338"/>
      <c r="V137" s="338"/>
      <c r="W137" s="338"/>
      <c r="X137" s="338"/>
      <c r="Y137" s="338"/>
      <c r="Z137" s="338"/>
      <c r="AA137" s="338"/>
      <c r="AB137" s="338"/>
      <c r="AC137" s="338"/>
      <c r="AD137" s="338"/>
      <c r="AE137" s="338"/>
      <c r="AF137" s="338"/>
      <c r="AG137" s="338"/>
      <c r="AH137" s="338"/>
      <c r="AI137" s="338"/>
      <c r="AJ137" s="338"/>
      <c r="AK137" s="338"/>
    </row>
    <row r="138" spans="1:37" s="57" customFormat="1" ht="12.75" customHeight="1" x14ac:dyDescent="0.2">
      <c r="A138" s="338"/>
      <c r="C138" s="23"/>
      <c r="D138" s="211"/>
      <c r="P138" s="338"/>
      <c r="Q138" s="392"/>
      <c r="R138" s="338"/>
      <c r="S138" s="338"/>
      <c r="T138" s="338"/>
      <c r="U138" s="338"/>
      <c r="V138" s="338"/>
      <c r="W138" s="338"/>
      <c r="X138" s="338"/>
      <c r="Y138" s="338"/>
      <c r="Z138" s="338"/>
      <c r="AA138" s="338"/>
      <c r="AB138" s="338"/>
      <c r="AC138" s="338"/>
      <c r="AD138" s="338"/>
      <c r="AE138" s="338"/>
      <c r="AF138" s="338"/>
      <c r="AG138" s="338"/>
      <c r="AH138" s="338"/>
      <c r="AI138" s="338"/>
      <c r="AJ138" s="338"/>
      <c r="AK138" s="338"/>
    </row>
    <row r="139" spans="1:37" s="57" customFormat="1" ht="12.75" customHeight="1" x14ac:dyDescent="0.2">
      <c r="A139" s="338"/>
      <c r="C139" s="23"/>
      <c r="D139" s="211"/>
      <c r="P139" s="338"/>
      <c r="Q139" s="392"/>
      <c r="R139" s="338"/>
      <c r="S139" s="338"/>
      <c r="T139" s="338"/>
      <c r="U139" s="338"/>
      <c r="V139" s="338"/>
      <c r="W139" s="338"/>
      <c r="X139" s="338"/>
      <c r="Y139" s="338"/>
      <c r="Z139" s="338"/>
      <c r="AA139" s="338"/>
      <c r="AB139" s="338"/>
      <c r="AC139" s="338"/>
      <c r="AD139" s="338"/>
      <c r="AE139" s="338"/>
      <c r="AF139" s="338"/>
      <c r="AG139" s="338"/>
      <c r="AH139" s="338"/>
      <c r="AI139" s="338"/>
      <c r="AJ139" s="338"/>
      <c r="AK139" s="338"/>
    </row>
    <row r="140" spans="1:37" s="57" customFormat="1" ht="12.75" customHeight="1" x14ac:dyDescent="0.2">
      <c r="A140" s="338"/>
      <c r="C140" s="23"/>
      <c r="D140" s="211"/>
      <c r="P140" s="338"/>
      <c r="Q140" s="392"/>
      <c r="R140" s="338"/>
      <c r="S140" s="338"/>
      <c r="T140" s="338"/>
      <c r="U140" s="338"/>
      <c r="V140" s="338"/>
      <c r="W140" s="338"/>
      <c r="X140" s="338"/>
      <c r="Y140" s="338"/>
      <c r="Z140" s="338"/>
      <c r="AA140" s="338"/>
      <c r="AB140" s="338"/>
      <c r="AC140" s="338"/>
      <c r="AD140" s="338"/>
      <c r="AE140" s="338"/>
      <c r="AF140" s="338"/>
      <c r="AG140" s="338"/>
      <c r="AH140" s="338"/>
      <c r="AI140" s="338"/>
      <c r="AJ140" s="338"/>
      <c r="AK140" s="338"/>
    </row>
    <row r="141" spans="1:37" s="57" customFormat="1" ht="12.75" customHeight="1" x14ac:dyDescent="0.2">
      <c r="A141" s="338"/>
      <c r="C141" s="23"/>
      <c r="D141" s="211"/>
      <c r="P141" s="338"/>
      <c r="Q141" s="392"/>
      <c r="R141" s="338"/>
      <c r="S141" s="338"/>
      <c r="T141" s="338"/>
      <c r="U141" s="338"/>
      <c r="V141" s="338"/>
      <c r="W141" s="338"/>
      <c r="X141" s="338"/>
      <c r="Y141" s="338"/>
      <c r="Z141" s="338"/>
      <c r="AA141" s="338"/>
      <c r="AB141" s="338"/>
      <c r="AC141" s="338"/>
      <c r="AD141" s="338"/>
      <c r="AE141" s="338"/>
      <c r="AF141" s="338"/>
      <c r="AG141" s="338"/>
      <c r="AH141" s="338"/>
      <c r="AI141" s="338"/>
      <c r="AJ141" s="338"/>
      <c r="AK141" s="338"/>
    </row>
    <row r="142" spans="1:37" s="57" customFormat="1" ht="12.75" customHeight="1" x14ac:dyDescent="0.2">
      <c r="A142" s="338"/>
      <c r="C142" s="23"/>
      <c r="D142" s="211"/>
      <c r="P142" s="338"/>
      <c r="Q142" s="392"/>
      <c r="R142" s="338"/>
      <c r="S142" s="338"/>
      <c r="T142" s="338"/>
      <c r="U142" s="338"/>
      <c r="V142" s="338"/>
      <c r="W142" s="338"/>
      <c r="X142" s="338"/>
      <c r="Y142" s="338"/>
      <c r="Z142" s="338"/>
      <c r="AA142" s="338"/>
      <c r="AB142" s="338"/>
      <c r="AC142" s="338"/>
      <c r="AD142" s="338"/>
      <c r="AE142" s="338"/>
      <c r="AF142" s="338"/>
      <c r="AG142" s="338"/>
      <c r="AH142" s="338"/>
      <c r="AI142" s="338"/>
      <c r="AJ142" s="338"/>
      <c r="AK142" s="338"/>
    </row>
    <row r="143" spans="1:37" s="57" customFormat="1" ht="12.75" customHeight="1" x14ac:dyDescent="0.2">
      <c r="A143" s="338"/>
      <c r="C143" s="23"/>
      <c r="D143" s="211"/>
      <c r="P143" s="338"/>
      <c r="Q143" s="392"/>
      <c r="R143" s="338"/>
      <c r="S143" s="338"/>
      <c r="T143" s="338"/>
      <c r="U143" s="338"/>
      <c r="V143" s="338"/>
      <c r="W143" s="338"/>
      <c r="X143" s="338"/>
      <c r="Y143" s="338"/>
      <c r="Z143" s="338"/>
      <c r="AA143" s="338"/>
      <c r="AB143" s="338"/>
      <c r="AC143" s="338"/>
      <c r="AD143" s="338"/>
      <c r="AE143" s="338"/>
      <c r="AF143" s="338"/>
      <c r="AG143" s="338"/>
      <c r="AH143" s="338"/>
      <c r="AI143" s="338"/>
      <c r="AJ143" s="338"/>
      <c r="AK143" s="338"/>
    </row>
    <row r="144" spans="1:37" s="57" customFormat="1" ht="12.75" customHeight="1" x14ac:dyDescent="0.2">
      <c r="A144" s="338"/>
      <c r="C144" s="23"/>
      <c r="D144" s="211"/>
      <c r="P144" s="338"/>
      <c r="Q144" s="392"/>
      <c r="R144" s="338"/>
      <c r="S144" s="338"/>
      <c r="T144" s="338"/>
      <c r="U144" s="338"/>
      <c r="V144" s="338"/>
      <c r="W144" s="338"/>
      <c r="X144" s="338"/>
      <c r="Y144" s="338"/>
      <c r="Z144" s="338"/>
      <c r="AA144" s="338"/>
      <c r="AB144" s="338"/>
      <c r="AC144" s="338"/>
      <c r="AD144" s="338"/>
      <c r="AE144" s="338"/>
      <c r="AF144" s="338"/>
      <c r="AG144" s="338"/>
      <c r="AH144" s="338"/>
      <c r="AI144" s="338"/>
      <c r="AJ144" s="338"/>
      <c r="AK144" s="338"/>
    </row>
    <row r="145" spans="1:37" s="57" customFormat="1" ht="12.75" customHeight="1" x14ac:dyDescent="0.2">
      <c r="A145" s="338"/>
      <c r="C145" s="23"/>
      <c r="D145" s="211"/>
      <c r="P145" s="338"/>
      <c r="Q145" s="392"/>
      <c r="R145" s="338"/>
      <c r="S145" s="338"/>
      <c r="T145" s="338"/>
      <c r="U145" s="338"/>
      <c r="V145" s="338"/>
      <c r="W145" s="338"/>
      <c r="X145" s="338"/>
      <c r="Y145" s="338"/>
      <c r="Z145" s="338"/>
      <c r="AA145" s="338"/>
      <c r="AB145" s="338"/>
      <c r="AC145" s="338"/>
      <c r="AD145" s="338"/>
      <c r="AE145" s="338"/>
      <c r="AF145" s="338"/>
      <c r="AG145" s="338"/>
      <c r="AH145" s="338"/>
      <c r="AI145" s="338"/>
      <c r="AJ145" s="338"/>
      <c r="AK145" s="338"/>
    </row>
    <row r="146" spans="1:37" s="57" customFormat="1" ht="12.75" customHeight="1" x14ac:dyDescent="0.2">
      <c r="A146" s="338"/>
      <c r="C146" s="23"/>
      <c r="D146" s="211"/>
      <c r="P146" s="338"/>
      <c r="Q146" s="392"/>
      <c r="R146" s="338"/>
      <c r="S146" s="338"/>
      <c r="T146" s="338"/>
      <c r="U146" s="338"/>
      <c r="V146" s="338"/>
      <c r="W146" s="338"/>
      <c r="X146" s="338"/>
      <c r="Y146" s="338"/>
      <c r="Z146" s="338"/>
      <c r="AA146" s="338"/>
      <c r="AB146" s="338"/>
      <c r="AC146" s="338"/>
      <c r="AD146" s="338"/>
      <c r="AE146" s="338"/>
      <c r="AF146" s="338"/>
      <c r="AG146" s="338"/>
      <c r="AH146" s="338"/>
      <c r="AI146" s="338"/>
      <c r="AJ146" s="338"/>
      <c r="AK146" s="338"/>
    </row>
    <row r="147" spans="1:37" s="57" customFormat="1" ht="12.75" customHeight="1" x14ac:dyDescent="0.2">
      <c r="A147" s="338"/>
      <c r="C147" s="23"/>
      <c r="D147" s="211"/>
      <c r="P147" s="338"/>
      <c r="Q147" s="392"/>
      <c r="R147" s="338"/>
      <c r="S147" s="338"/>
      <c r="T147" s="338"/>
      <c r="U147" s="338"/>
      <c r="V147" s="338"/>
      <c r="W147" s="338"/>
      <c r="X147" s="338"/>
      <c r="Y147" s="338"/>
      <c r="Z147" s="338"/>
      <c r="AA147" s="338"/>
      <c r="AB147" s="338"/>
      <c r="AC147" s="338"/>
      <c r="AD147" s="338"/>
      <c r="AE147" s="338"/>
      <c r="AF147" s="338"/>
      <c r="AG147" s="338"/>
      <c r="AH147" s="338"/>
      <c r="AI147" s="338"/>
      <c r="AJ147" s="338"/>
      <c r="AK147" s="338"/>
    </row>
    <row r="148" spans="1:37" s="57" customFormat="1" ht="12.75" customHeight="1" x14ac:dyDescent="0.2">
      <c r="A148" s="338"/>
      <c r="C148" s="23"/>
      <c r="D148" s="211"/>
      <c r="P148" s="338"/>
      <c r="Q148" s="392"/>
      <c r="R148" s="338"/>
      <c r="S148" s="338"/>
      <c r="T148" s="338"/>
      <c r="U148" s="338"/>
      <c r="V148" s="338"/>
      <c r="W148" s="338"/>
      <c r="X148" s="338"/>
      <c r="Y148" s="338"/>
      <c r="Z148" s="338"/>
      <c r="AA148" s="338"/>
      <c r="AB148" s="338"/>
      <c r="AC148" s="338"/>
      <c r="AD148" s="338"/>
      <c r="AE148" s="338"/>
      <c r="AF148" s="338"/>
      <c r="AG148" s="338"/>
      <c r="AH148" s="338"/>
      <c r="AI148" s="338"/>
      <c r="AJ148" s="338"/>
      <c r="AK148" s="338"/>
    </row>
    <row r="149" spans="1:37" s="57" customFormat="1" ht="12.75" customHeight="1" x14ac:dyDescent="0.2">
      <c r="A149" s="338"/>
      <c r="C149" s="23"/>
      <c r="D149" s="211"/>
      <c r="P149" s="338"/>
      <c r="Q149" s="392"/>
      <c r="R149" s="338"/>
      <c r="S149" s="338"/>
      <c r="T149" s="338"/>
      <c r="U149" s="338"/>
      <c r="V149" s="338"/>
      <c r="W149" s="338"/>
      <c r="X149" s="338"/>
      <c r="Y149" s="338"/>
      <c r="Z149" s="338"/>
      <c r="AA149" s="338"/>
      <c r="AB149" s="338"/>
      <c r="AC149" s="338"/>
      <c r="AD149" s="338"/>
      <c r="AE149" s="338"/>
      <c r="AF149" s="338"/>
      <c r="AG149" s="338"/>
      <c r="AH149" s="338"/>
      <c r="AI149" s="338"/>
      <c r="AJ149" s="338"/>
      <c r="AK149" s="338"/>
    </row>
    <row r="150" spans="1:37" s="57" customFormat="1" ht="12.75" customHeight="1" x14ac:dyDescent="0.2">
      <c r="A150" s="338"/>
      <c r="C150" s="23"/>
      <c r="D150" s="211"/>
      <c r="P150" s="338"/>
      <c r="Q150" s="392"/>
      <c r="R150" s="338"/>
      <c r="S150" s="338"/>
      <c r="T150" s="338"/>
      <c r="U150" s="338"/>
      <c r="V150" s="338"/>
      <c r="W150" s="338"/>
      <c r="X150" s="338"/>
      <c r="Y150" s="338"/>
      <c r="Z150" s="338"/>
      <c r="AA150" s="338"/>
      <c r="AB150" s="338"/>
      <c r="AC150" s="338"/>
      <c r="AD150" s="338"/>
      <c r="AE150" s="338"/>
      <c r="AF150" s="338"/>
      <c r="AG150" s="338"/>
      <c r="AH150" s="338"/>
      <c r="AI150" s="338"/>
      <c r="AJ150" s="338"/>
      <c r="AK150" s="338"/>
    </row>
    <row r="151" spans="1:37" s="57" customFormat="1" ht="12.75" customHeight="1" x14ac:dyDescent="0.2">
      <c r="A151" s="338"/>
      <c r="C151" s="23"/>
      <c r="D151" s="211"/>
      <c r="P151" s="338"/>
      <c r="Q151" s="392"/>
      <c r="R151" s="338"/>
      <c r="S151" s="338"/>
      <c r="T151" s="338"/>
      <c r="U151" s="338"/>
      <c r="V151" s="338"/>
      <c r="W151" s="338"/>
      <c r="X151" s="338"/>
      <c r="Y151" s="338"/>
      <c r="Z151" s="338"/>
      <c r="AA151" s="338"/>
      <c r="AB151" s="338"/>
      <c r="AC151" s="338"/>
      <c r="AD151" s="338"/>
      <c r="AE151" s="338"/>
      <c r="AF151" s="338"/>
      <c r="AG151" s="338"/>
      <c r="AH151" s="338"/>
      <c r="AI151" s="338"/>
      <c r="AJ151" s="338"/>
      <c r="AK151" s="338"/>
    </row>
    <row r="152" spans="1:37" s="57" customFormat="1" ht="12.75" customHeight="1" x14ac:dyDescent="0.2">
      <c r="A152" s="338"/>
      <c r="C152" s="23"/>
      <c r="D152" s="211"/>
      <c r="P152" s="338"/>
      <c r="Q152" s="392"/>
      <c r="R152" s="338"/>
      <c r="S152" s="338"/>
      <c r="T152" s="338"/>
      <c r="U152" s="338"/>
      <c r="V152" s="338"/>
      <c r="W152" s="338"/>
      <c r="X152" s="338"/>
      <c r="Y152" s="338"/>
      <c r="Z152" s="338"/>
      <c r="AA152" s="338"/>
      <c r="AB152" s="338"/>
      <c r="AC152" s="338"/>
      <c r="AD152" s="338"/>
      <c r="AE152" s="338"/>
      <c r="AF152" s="338"/>
      <c r="AG152" s="338"/>
      <c r="AH152" s="338"/>
      <c r="AI152" s="338"/>
      <c r="AJ152" s="338"/>
      <c r="AK152" s="338"/>
    </row>
    <row r="153" spans="1:37" s="57" customFormat="1" ht="12.75" customHeight="1" x14ac:dyDescent="0.2">
      <c r="A153" s="338"/>
      <c r="C153" s="23"/>
      <c r="D153" s="211"/>
      <c r="P153" s="338"/>
      <c r="Q153" s="392"/>
      <c r="R153" s="338"/>
      <c r="S153" s="338"/>
      <c r="T153" s="338"/>
      <c r="U153" s="338"/>
      <c r="V153" s="338"/>
      <c r="W153" s="338"/>
      <c r="X153" s="338"/>
      <c r="Y153" s="338"/>
      <c r="Z153" s="338"/>
      <c r="AA153" s="338"/>
      <c r="AB153" s="338"/>
      <c r="AC153" s="338"/>
      <c r="AD153" s="338"/>
      <c r="AE153" s="338"/>
      <c r="AF153" s="338"/>
      <c r="AG153" s="338"/>
      <c r="AH153" s="338"/>
      <c r="AI153" s="338"/>
      <c r="AJ153" s="338"/>
      <c r="AK153" s="338"/>
    </row>
    <row r="154" spans="1:37" s="57" customFormat="1" ht="12.75" customHeight="1" x14ac:dyDescent="0.2">
      <c r="A154" s="338"/>
      <c r="C154" s="23"/>
      <c r="D154" s="211"/>
      <c r="P154" s="338"/>
      <c r="Q154" s="392"/>
      <c r="R154" s="338"/>
      <c r="S154" s="338"/>
      <c r="T154" s="338"/>
      <c r="U154" s="338"/>
      <c r="V154" s="338"/>
      <c r="W154" s="338"/>
      <c r="X154" s="338"/>
      <c r="Y154" s="338"/>
      <c r="Z154" s="338"/>
      <c r="AA154" s="338"/>
      <c r="AB154" s="338"/>
      <c r="AC154" s="338"/>
      <c r="AD154" s="338"/>
      <c r="AE154" s="338"/>
      <c r="AF154" s="338"/>
      <c r="AG154" s="338"/>
      <c r="AH154" s="338"/>
      <c r="AI154" s="338"/>
      <c r="AJ154" s="338"/>
      <c r="AK154" s="338"/>
    </row>
    <row r="155" spans="1:37" s="57" customFormat="1" ht="12.75" customHeight="1" x14ac:dyDescent="0.2">
      <c r="A155" s="338"/>
      <c r="C155" s="23"/>
      <c r="D155" s="211"/>
      <c r="P155" s="338"/>
      <c r="Q155" s="392"/>
      <c r="R155" s="338"/>
      <c r="S155" s="338"/>
      <c r="T155" s="338"/>
      <c r="U155" s="338"/>
      <c r="V155" s="338"/>
      <c r="W155" s="338"/>
      <c r="X155" s="338"/>
      <c r="Y155" s="338"/>
      <c r="Z155" s="338"/>
      <c r="AA155" s="338"/>
      <c r="AB155" s="338"/>
      <c r="AC155" s="338"/>
      <c r="AD155" s="338"/>
      <c r="AE155" s="338"/>
      <c r="AF155" s="338"/>
      <c r="AG155" s="338"/>
      <c r="AH155" s="338"/>
      <c r="AI155" s="338"/>
      <c r="AJ155" s="338"/>
      <c r="AK155" s="338"/>
    </row>
    <row r="156" spans="1:37" s="57" customFormat="1" ht="12.75" customHeight="1" x14ac:dyDescent="0.2">
      <c r="A156" s="338"/>
      <c r="C156" s="23"/>
      <c r="D156" s="211"/>
      <c r="P156" s="338"/>
      <c r="Q156" s="392"/>
      <c r="R156" s="338"/>
      <c r="S156" s="338"/>
      <c r="T156" s="338"/>
      <c r="U156" s="338"/>
      <c r="V156" s="338"/>
      <c r="W156" s="338"/>
      <c r="X156" s="338"/>
      <c r="Y156" s="338"/>
      <c r="Z156" s="338"/>
      <c r="AA156" s="338"/>
      <c r="AB156" s="338"/>
      <c r="AC156" s="338"/>
      <c r="AD156" s="338"/>
      <c r="AE156" s="338"/>
      <c r="AF156" s="338"/>
      <c r="AG156" s="338"/>
      <c r="AH156" s="338"/>
      <c r="AI156" s="338"/>
      <c r="AJ156" s="338"/>
      <c r="AK156" s="338"/>
    </row>
    <row r="157" spans="1:37" s="57" customFormat="1" ht="12.75" customHeight="1" x14ac:dyDescent="0.2">
      <c r="A157" s="338"/>
      <c r="C157" s="23"/>
      <c r="D157" s="211"/>
      <c r="P157" s="338"/>
      <c r="Q157" s="392"/>
      <c r="R157" s="338"/>
      <c r="S157" s="338"/>
      <c r="T157" s="338"/>
      <c r="U157" s="338"/>
      <c r="V157" s="338"/>
      <c r="W157" s="338"/>
      <c r="X157" s="338"/>
      <c r="Y157" s="338"/>
      <c r="Z157" s="338"/>
      <c r="AA157" s="338"/>
      <c r="AB157" s="338"/>
      <c r="AC157" s="338"/>
      <c r="AD157" s="338"/>
      <c r="AE157" s="338"/>
      <c r="AF157" s="338"/>
      <c r="AG157" s="338"/>
      <c r="AH157" s="338"/>
      <c r="AI157" s="338"/>
      <c r="AJ157" s="338"/>
      <c r="AK157" s="338"/>
    </row>
    <row r="158" spans="1:37" s="57" customFormat="1" ht="12.75" customHeight="1" x14ac:dyDescent="0.2">
      <c r="A158" s="338"/>
      <c r="C158" s="23"/>
      <c r="D158" s="211"/>
      <c r="P158" s="338"/>
      <c r="Q158" s="392"/>
      <c r="R158" s="338"/>
      <c r="S158" s="338"/>
      <c r="T158" s="338"/>
      <c r="U158" s="338"/>
      <c r="V158" s="338"/>
      <c r="W158" s="338"/>
      <c r="X158" s="338"/>
      <c r="Y158" s="338"/>
      <c r="Z158" s="338"/>
      <c r="AA158" s="338"/>
      <c r="AB158" s="338"/>
      <c r="AC158" s="338"/>
      <c r="AD158" s="338"/>
      <c r="AE158" s="338"/>
      <c r="AF158" s="338"/>
      <c r="AG158" s="338"/>
      <c r="AH158" s="338"/>
      <c r="AI158" s="338"/>
      <c r="AJ158" s="338"/>
      <c r="AK158" s="338"/>
    </row>
    <row r="159" spans="1:37" s="57" customFormat="1" ht="12.75" customHeight="1" x14ac:dyDescent="0.2">
      <c r="A159" s="338"/>
      <c r="C159" s="23"/>
      <c r="D159" s="211"/>
      <c r="P159" s="338"/>
      <c r="Q159" s="392"/>
      <c r="R159" s="338"/>
      <c r="S159" s="338"/>
      <c r="T159" s="338"/>
      <c r="U159" s="338"/>
      <c r="V159" s="338"/>
      <c r="W159" s="338"/>
      <c r="X159" s="338"/>
      <c r="Y159" s="338"/>
      <c r="Z159" s="338"/>
      <c r="AA159" s="338"/>
      <c r="AB159" s="338"/>
      <c r="AC159" s="338"/>
      <c r="AD159" s="338"/>
      <c r="AE159" s="338"/>
      <c r="AF159" s="338"/>
      <c r="AG159" s="338"/>
      <c r="AH159" s="338"/>
      <c r="AI159" s="338"/>
      <c r="AJ159" s="338"/>
      <c r="AK159" s="338"/>
    </row>
    <row r="160" spans="1:37" s="57" customFormat="1" ht="12.75" customHeight="1" x14ac:dyDescent="0.2">
      <c r="A160" s="338"/>
      <c r="C160" s="23"/>
      <c r="D160" s="211"/>
      <c r="P160" s="338"/>
      <c r="Q160" s="392"/>
      <c r="R160" s="338"/>
      <c r="S160" s="338"/>
      <c r="T160" s="338"/>
      <c r="U160" s="338"/>
      <c r="V160" s="338"/>
      <c r="W160" s="338"/>
      <c r="X160" s="338"/>
      <c r="Y160" s="338"/>
      <c r="Z160" s="338"/>
      <c r="AA160" s="338"/>
      <c r="AB160" s="338"/>
      <c r="AC160" s="338"/>
      <c r="AD160" s="338"/>
      <c r="AE160" s="338"/>
      <c r="AF160" s="338"/>
      <c r="AG160" s="338"/>
      <c r="AH160" s="338"/>
      <c r="AI160" s="338"/>
      <c r="AJ160" s="338"/>
      <c r="AK160" s="338"/>
    </row>
    <row r="161" spans="1:37" s="57" customFormat="1" ht="12.75" customHeight="1" x14ac:dyDescent="0.2">
      <c r="A161" s="338"/>
      <c r="C161" s="23"/>
      <c r="D161" s="211"/>
      <c r="P161" s="338"/>
      <c r="Q161" s="392"/>
      <c r="R161" s="338"/>
      <c r="S161" s="338"/>
      <c r="T161" s="338"/>
      <c r="U161" s="338"/>
      <c r="V161" s="338"/>
      <c r="W161" s="338"/>
      <c r="X161" s="338"/>
      <c r="Y161" s="338"/>
      <c r="Z161" s="338"/>
      <c r="AA161" s="338"/>
      <c r="AB161" s="338"/>
      <c r="AC161" s="338"/>
      <c r="AD161" s="338"/>
      <c r="AE161" s="338"/>
      <c r="AF161" s="338"/>
      <c r="AG161" s="338"/>
      <c r="AH161" s="338"/>
      <c r="AI161" s="338"/>
      <c r="AJ161" s="338"/>
      <c r="AK161" s="338"/>
    </row>
    <row r="162" spans="1:37" s="57" customFormat="1" ht="12.75" customHeight="1" x14ac:dyDescent="0.2">
      <c r="A162" s="338"/>
      <c r="C162" s="23"/>
      <c r="D162" s="211"/>
      <c r="P162" s="338"/>
      <c r="Q162" s="392"/>
      <c r="R162" s="338"/>
      <c r="S162" s="338"/>
      <c r="T162" s="338"/>
      <c r="U162" s="338"/>
      <c r="V162" s="338"/>
      <c r="W162" s="338"/>
      <c r="X162" s="338"/>
      <c r="Y162" s="338"/>
      <c r="Z162" s="338"/>
      <c r="AA162" s="338"/>
      <c r="AB162" s="338"/>
      <c r="AC162" s="338"/>
      <c r="AD162" s="338"/>
      <c r="AE162" s="338"/>
      <c r="AF162" s="338"/>
      <c r="AG162" s="338"/>
      <c r="AH162" s="338"/>
      <c r="AI162" s="338"/>
      <c r="AJ162" s="338"/>
      <c r="AK162" s="338"/>
    </row>
    <row r="163" spans="1:37" s="57" customFormat="1" ht="12.75" customHeight="1" x14ac:dyDescent="0.2">
      <c r="A163" s="338"/>
      <c r="C163" s="23"/>
      <c r="D163" s="211"/>
      <c r="P163" s="338"/>
      <c r="Q163" s="392"/>
      <c r="R163" s="338"/>
      <c r="S163" s="338"/>
      <c r="T163" s="338"/>
      <c r="U163" s="338"/>
      <c r="V163" s="338"/>
      <c r="W163" s="338"/>
      <c r="X163" s="338"/>
      <c r="Y163" s="338"/>
      <c r="Z163" s="338"/>
      <c r="AA163" s="338"/>
      <c r="AB163" s="338"/>
      <c r="AC163" s="338"/>
      <c r="AD163" s="338"/>
      <c r="AE163" s="338"/>
      <c r="AF163" s="338"/>
      <c r="AG163" s="338"/>
      <c r="AH163" s="338"/>
      <c r="AI163" s="338"/>
      <c r="AJ163" s="338"/>
      <c r="AK163" s="338"/>
    </row>
    <row r="164" spans="1:37" s="57" customFormat="1" ht="12.75" customHeight="1" x14ac:dyDescent="0.2">
      <c r="A164" s="338"/>
      <c r="C164" s="23"/>
      <c r="D164" s="211"/>
      <c r="P164" s="338"/>
      <c r="Q164" s="392"/>
      <c r="R164" s="338"/>
      <c r="S164" s="338"/>
      <c r="T164" s="338"/>
      <c r="U164" s="338"/>
      <c r="V164" s="338"/>
      <c r="W164" s="338"/>
      <c r="X164" s="338"/>
      <c r="Y164" s="338"/>
      <c r="Z164" s="338"/>
      <c r="AA164" s="338"/>
      <c r="AB164" s="338"/>
      <c r="AC164" s="338"/>
      <c r="AD164" s="338"/>
      <c r="AE164" s="338"/>
      <c r="AF164" s="338"/>
      <c r="AG164" s="338"/>
      <c r="AH164" s="338"/>
      <c r="AI164" s="338"/>
      <c r="AJ164" s="338"/>
      <c r="AK164" s="338"/>
    </row>
    <row r="165" spans="1:37" s="57" customFormat="1" ht="12.75" customHeight="1" x14ac:dyDescent="0.2">
      <c r="A165" s="338"/>
      <c r="C165" s="23"/>
      <c r="D165" s="211"/>
      <c r="P165" s="338"/>
      <c r="Q165" s="392"/>
      <c r="R165" s="338"/>
      <c r="S165" s="338"/>
      <c r="T165" s="338"/>
      <c r="U165" s="338"/>
      <c r="V165" s="338"/>
      <c r="W165" s="338"/>
      <c r="X165" s="338"/>
      <c r="Y165" s="338"/>
      <c r="Z165" s="338"/>
      <c r="AA165" s="338"/>
      <c r="AB165" s="338"/>
      <c r="AC165" s="338"/>
      <c r="AD165" s="338"/>
      <c r="AE165" s="338"/>
      <c r="AF165" s="338"/>
      <c r="AG165" s="338"/>
      <c r="AH165" s="338"/>
      <c r="AI165" s="338"/>
      <c r="AJ165" s="338"/>
      <c r="AK165" s="338"/>
    </row>
    <row r="166" spans="1:37" s="57" customFormat="1" ht="12.75" customHeight="1" x14ac:dyDescent="0.2">
      <c r="A166" s="338"/>
      <c r="C166" s="23"/>
      <c r="D166" s="211"/>
      <c r="P166" s="338"/>
      <c r="Q166" s="392"/>
      <c r="R166" s="338"/>
      <c r="S166" s="338"/>
      <c r="T166" s="338"/>
      <c r="U166" s="338"/>
      <c r="V166" s="338"/>
      <c r="W166" s="338"/>
      <c r="X166" s="338"/>
      <c r="Y166" s="338"/>
      <c r="Z166" s="338"/>
      <c r="AA166" s="338"/>
      <c r="AB166" s="338"/>
      <c r="AC166" s="338"/>
      <c r="AD166" s="338"/>
      <c r="AE166" s="338"/>
      <c r="AF166" s="338"/>
      <c r="AG166" s="338"/>
      <c r="AH166" s="338"/>
      <c r="AI166" s="338"/>
      <c r="AJ166" s="338"/>
      <c r="AK166" s="338"/>
    </row>
    <row r="167" spans="1:37" s="57" customFormat="1" ht="12.75" customHeight="1" x14ac:dyDescent="0.2">
      <c r="A167" s="338"/>
      <c r="C167" s="23"/>
      <c r="D167" s="211"/>
      <c r="P167" s="338"/>
      <c r="Q167" s="392"/>
      <c r="R167" s="338"/>
      <c r="S167" s="338"/>
      <c r="T167" s="338"/>
      <c r="U167" s="338"/>
      <c r="V167" s="338"/>
      <c r="W167" s="338"/>
      <c r="X167" s="338"/>
      <c r="Y167" s="338"/>
      <c r="Z167" s="338"/>
      <c r="AA167" s="338"/>
      <c r="AB167" s="338"/>
      <c r="AC167" s="338"/>
      <c r="AD167" s="338"/>
      <c r="AE167" s="338"/>
      <c r="AF167" s="338"/>
      <c r="AG167" s="338"/>
      <c r="AH167" s="338"/>
      <c r="AI167" s="338"/>
      <c r="AJ167" s="338"/>
      <c r="AK167" s="338"/>
    </row>
    <row r="168" spans="1:37" s="57" customFormat="1" ht="12.75" customHeight="1" x14ac:dyDescent="0.2">
      <c r="A168" s="338"/>
      <c r="C168" s="23"/>
      <c r="D168" s="211"/>
      <c r="P168" s="338"/>
      <c r="Q168" s="392"/>
      <c r="R168" s="338"/>
      <c r="S168" s="338"/>
      <c r="T168" s="338"/>
      <c r="U168" s="338"/>
      <c r="V168" s="338"/>
      <c r="W168" s="338"/>
      <c r="X168" s="338"/>
      <c r="Y168" s="338"/>
      <c r="Z168" s="338"/>
      <c r="AA168" s="338"/>
      <c r="AB168" s="338"/>
      <c r="AC168" s="338"/>
      <c r="AD168" s="338"/>
      <c r="AE168" s="338"/>
      <c r="AF168" s="338"/>
      <c r="AG168" s="338"/>
      <c r="AH168" s="338"/>
      <c r="AI168" s="338"/>
      <c r="AJ168" s="338"/>
      <c r="AK168" s="338"/>
    </row>
    <row r="169" spans="1:37" s="57" customFormat="1" ht="12.75" customHeight="1" x14ac:dyDescent="0.2">
      <c r="A169" s="338"/>
      <c r="C169" s="23"/>
      <c r="D169" s="211"/>
      <c r="P169" s="338"/>
      <c r="Q169" s="392"/>
      <c r="R169" s="338"/>
      <c r="S169" s="338"/>
      <c r="T169" s="338"/>
      <c r="U169" s="338"/>
      <c r="V169" s="338"/>
      <c r="W169" s="338"/>
      <c r="X169" s="338"/>
      <c r="Y169" s="338"/>
      <c r="Z169" s="338"/>
      <c r="AA169" s="338"/>
      <c r="AB169" s="338"/>
      <c r="AC169" s="338"/>
      <c r="AD169" s="338"/>
      <c r="AE169" s="338"/>
      <c r="AF169" s="338"/>
      <c r="AG169" s="338"/>
      <c r="AH169" s="338"/>
      <c r="AI169" s="338"/>
      <c r="AJ169" s="338"/>
      <c r="AK169" s="338"/>
    </row>
    <row r="170" spans="1:37" s="57" customFormat="1" ht="12.75" customHeight="1" x14ac:dyDescent="0.2">
      <c r="A170" s="338"/>
      <c r="C170" s="23"/>
      <c r="D170" s="211"/>
      <c r="P170" s="338"/>
      <c r="Q170" s="392"/>
      <c r="R170" s="338"/>
      <c r="S170" s="338"/>
      <c r="T170" s="338"/>
      <c r="U170" s="338"/>
      <c r="V170" s="338"/>
      <c r="W170" s="338"/>
      <c r="X170" s="338"/>
      <c r="Y170" s="338"/>
      <c r="Z170" s="338"/>
      <c r="AA170" s="338"/>
      <c r="AB170" s="338"/>
      <c r="AC170" s="338"/>
      <c r="AD170" s="338"/>
      <c r="AE170" s="338"/>
      <c r="AF170" s="338"/>
      <c r="AG170" s="338"/>
      <c r="AH170" s="338"/>
      <c r="AI170" s="338"/>
      <c r="AJ170" s="338"/>
      <c r="AK170" s="338"/>
    </row>
    <row r="171" spans="1:37" s="57" customFormat="1" ht="12.75" customHeight="1" x14ac:dyDescent="0.2">
      <c r="A171" s="338"/>
      <c r="C171" s="23"/>
      <c r="D171" s="211"/>
      <c r="P171" s="338"/>
      <c r="Q171" s="392"/>
      <c r="R171" s="338"/>
      <c r="S171" s="338"/>
      <c r="T171" s="338"/>
      <c r="U171" s="338"/>
      <c r="V171" s="338"/>
      <c r="W171" s="338"/>
      <c r="X171" s="338"/>
      <c r="Y171" s="338"/>
      <c r="Z171" s="338"/>
      <c r="AA171" s="338"/>
      <c r="AB171" s="338"/>
      <c r="AC171" s="338"/>
      <c r="AD171" s="338"/>
      <c r="AE171" s="338"/>
      <c r="AF171" s="338"/>
      <c r="AG171" s="338"/>
      <c r="AH171" s="338"/>
      <c r="AI171" s="338"/>
      <c r="AJ171" s="338"/>
      <c r="AK171" s="338"/>
    </row>
    <row r="172" spans="1:37" s="57" customFormat="1" ht="12.75" customHeight="1" x14ac:dyDescent="0.2">
      <c r="A172" s="338"/>
      <c r="C172" s="23"/>
      <c r="D172" s="211"/>
      <c r="P172" s="338"/>
      <c r="Q172" s="392"/>
      <c r="R172" s="338"/>
      <c r="S172" s="338"/>
      <c r="T172" s="338"/>
      <c r="U172" s="338"/>
      <c r="V172" s="338"/>
      <c r="W172" s="338"/>
      <c r="X172" s="338"/>
      <c r="Y172" s="338"/>
      <c r="Z172" s="338"/>
      <c r="AA172" s="338"/>
      <c r="AB172" s="338"/>
      <c r="AC172" s="338"/>
      <c r="AD172" s="338"/>
      <c r="AE172" s="338"/>
      <c r="AF172" s="338"/>
      <c r="AG172" s="338"/>
      <c r="AH172" s="338"/>
      <c r="AI172" s="338"/>
      <c r="AJ172" s="338"/>
      <c r="AK172" s="338"/>
    </row>
    <row r="173" spans="1:37" s="57" customFormat="1" ht="12.75" customHeight="1" x14ac:dyDescent="0.2">
      <c r="A173" s="338"/>
      <c r="C173" s="23"/>
      <c r="D173" s="211"/>
      <c r="P173" s="338"/>
      <c r="Q173" s="392"/>
      <c r="R173" s="338"/>
      <c r="S173" s="338"/>
      <c r="T173" s="338"/>
      <c r="U173" s="338"/>
      <c r="V173" s="338"/>
      <c r="W173" s="338"/>
      <c r="X173" s="338"/>
      <c r="Y173" s="338"/>
      <c r="Z173" s="338"/>
      <c r="AA173" s="338"/>
      <c r="AB173" s="338"/>
      <c r="AC173" s="338"/>
      <c r="AD173" s="338"/>
      <c r="AE173" s="338"/>
      <c r="AF173" s="338"/>
      <c r="AG173" s="338"/>
      <c r="AH173" s="338"/>
      <c r="AI173" s="338"/>
      <c r="AJ173" s="338"/>
      <c r="AK173" s="338"/>
    </row>
    <row r="174" spans="1:37" s="57" customFormat="1" ht="12.75" customHeight="1" x14ac:dyDescent="0.2">
      <c r="A174" s="338"/>
      <c r="C174" s="23"/>
      <c r="D174" s="211"/>
      <c r="P174" s="338"/>
      <c r="Q174" s="392"/>
      <c r="R174" s="338"/>
      <c r="S174" s="338"/>
      <c r="T174" s="338"/>
      <c r="U174" s="338"/>
      <c r="V174" s="338"/>
      <c r="W174" s="338"/>
      <c r="X174" s="338"/>
      <c r="Y174" s="338"/>
      <c r="Z174" s="338"/>
      <c r="AA174" s="338"/>
      <c r="AB174" s="338"/>
      <c r="AC174" s="338"/>
      <c r="AD174" s="338"/>
      <c r="AE174" s="338"/>
      <c r="AF174" s="338"/>
      <c r="AG174" s="338"/>
      <c r="AH174" s="338"/>
      <c r="AI174" s="338"/>
      <c r="AJ174" s="338"/>
      <c r="AK174" s="338"/>
    </row>
    <row r="175" spans="1:37" s="57" customFormat="1" ht="12.75" customHeight="1" x14ac:dyDescent="0.2">
      <c r="A175" s="338"/>
      <c r="C175" s="23"/>
      <c r="D175" s="211"/>
      <c r="P175" s="338"/>
      <c r="Q175" s="392"/>
      <c r="R175" s="338"/>
      <c r="S175" s="338"/>
      <c r="T175" s="338"/>
      <c r="U175" s="338"/>
      <c r="V175" s="338"/>
      <c r="W175" s="338"/>
      <c r="X175" s="338"/>
      <c r="Y175" s="338"/>
      <c r="Z175" s="338"/>
      <c r="AA175" s="338"/>
      <c r="AB175" s="338"/>
      <c r="AC175" s="338"/>
      <c r="AD175" s="338"/>
      <c r="AE175" s="338"/>
      <c r="AF175" s="338"/>
      <c r="AG175" s="338"/>
      <c r="AH175" s="338"/>
      <c r="AI175" s="338"/>
      <c r="AJ175" s="338"/>
      <c r="AK175" s="338"/>
    </row>
    <row r="176" spans="1:37" s="57" customFormat="1" ht="12.75" customHeight="1" x14ac:dyDescent="0.2">
      <c r="A176" s="338"/>
      <c r="C176" s="23"/>
      <c r="D176" s="211"/>
      <c r="P176" s="338"/>
      <c r="Q176" s="392"/>
      <c r="R176" s="338"/>
      <c r="S176" s="338"/>
      <c r="T176" s="338"/>
      <c r="U176" s="338"/>
      <c r="V176" s="338"/>
      <c r="W176" s="338"/>
      <c r="X176" s="338"/>
      <c r="Y176" s="338"/>
      <c r="Z176" s="338"/>
      <c r="AA176" s="338"/>
      <c r="AB176" s="338"/>
      <c r="AC176" s="338"/>
      <c r="AD176" s="338"/>
      <c r="AE176" s="338"/>
      <c r="AF176" s="338"/>
      <c r="AG176" s="338"/>
      <c r="AH176" s="338"/>
      <c r="AI176" s="338"/>
      <c r="AJ176" s="338"/>
      <c r="AK176" s="338"/>
    </row>
    <row r="177" spans="1:37" s="57" customFormat="1" ht="12.75" customHeight="1" x14ac:dyDescent="0.2">
      <c r="A177" s="338"/>
      <c r="C177" s="23"/>
      <c r="D177" s="211"/>
      <c r="P177" s="338"/>
      <c r="Q177" s="392"/>
      <c r="R177" s="338"/>
      <c r="S177" s="338"/>
      <c r="T177" s="338"/>
      <c r="U177" s="338"/>
      <c r="V177" s="338"/>
      <c r="W177" s="338"/>
      <c r="X177" s="338"/>
      <c r="Y177" s="338"/>
      <c r="Z177" s="338"/>
      <c r="AA177" s="338"/>
      <c r="AB177" s="338"/>
      <c r="AC177" s="338"/>
      <c r="AD177" s="338"/>
      <c r="AE177" s="338"/>
      <c r="AF177" s="338"/>
      <c r="AG177" s="338"/>
      <c r="AH177" s="338"/>
      <c r="AI177" s="338"/>
      <c r="AJ177" s="338"/>
      <c r="AK177" s="338"/>
    </row>
    <row r="178" spans="1:37" s="57" customFormat="1" ht="12.75" customHeight="1" x14ac:dyDescent="0.2">
      <c r="A178" s="338"/>
      <c r="C178" s="23"/>
      <c r="D178" s="211"/>
      <c r="P178" s="338"/>
      <c r="Q178" s="392"/>
      <c r="R178" s="338"/>
      <c r="S178" s="338"/>
      <c r="T178" s="338"/>
      <c r="U178" s="338"/>
      <c r="V178" s="338"/>
      <c r="W178" s="338"/>
      <c r="X178" s="338"/>
      <c r="Y178" s="338"/>
      <c r="Z178" s="338"/>
      <c r="AA178" s="338"/>
      <c r="AB178" s="338"/>
      <c r="AC178" s="338"/>
      <c r="AD178" s="338"/>
      <c r="AE178" s="338"/>
      <c r="AF178" s="338"/>
      <c r="AG178" s="338"/>
      <c r="AH178" s="338"/>
      <c r="AI178" s="338"/>
      <c r="AJ178" s="338"/>
      <c r="AK178" s="338"/>
    </row>
    <row r="179" spans="1:37" s="57" customFormat="1" ht="12.75" customHeight="1" x14ac:dyDescent="0.2">
      <c r="A179" s="338"/>
      <c r="C179" s="23"/>
      <c r="D179" s="211"/>
      <c r="P179" s="338"/>
      <c r="Q179" s="392"/>
      <c r="R179" s="338"/>
      <c r="S179" s="338"/>
      <c r="T179" s="338"/>
      <c r="U179" s="338"/>
      <c r="V179" s="338"/>
      <c r="W179" s="338"/>
      <c r="X179" s="338"/>
      <c r="Y179" s="338"/>
      <c r="Z179" s="338"/>
      <c r="AA179" s="338"/>
      <c r="AB179" s="338"/>
      <c r="AC179" s="338"/>
      <c r="AD179" s="338"/>
      <c r="AE179" s="338"/>
      <c r="AF179" s="338"/>
      <c r="AG179" s="338"/>
      <c r="AH179" s="338"/>
      <c r="AI179" s="338"/>
      <c r="AJ179" s="338"/>
      <c r="AK179" s="338"/>
    </row>
    <row r="180" spans="1:37" s="57" customFormat="1" ht="12.75" customHeight="1" x14ac:dyDescent="0.2">
      <c r="A180" s="338"/>
      <c r="C180" s="23"/>
      <c r="D180" s="211"/>
      <c r="P180" s="338"/>
      <c r="Q180" s="392"/>
      <c r="R180" s="338"/>
      <c r="S180" s="338"/>
      <c r="T180" s="338"/>
      <c r="U180" s="338"/>
      <c r="V180" s="338"/>
      <c r="W180" s="338"/>
      <c r="X180" s="338"/>
      <c r="Y180" s="338"/>
      <c r="Z180" s="338"/>
      <c r="AA180" s="338"/>
      <c r="AB180" s="338"/>
      <c r="AC180" s="338"/>
      <c r="AD180" s="338"/>
      <c r="AE180" s="338"/>
      <c r="AF180" s="338"/>
      <c r="AG180" s="338"/>
      <c r="AH180" s="338"/>
      <c r="AI180" s="338"/>
      <c r="AJ180" s="338"/>
      <c r="AK180" s="338"/>
    </row>
    <row r="181" spans="1:37" s="57" customFormat="1" ht="12.75" customHeight="1" x14ac:dyDescent="0.2">
      <c r="A181" s="338"/>
      <c r="C181" s="23"/>
      <c r="D181" s="211"/>
      <c r="P181" s="338"/>
      <c r="Q181" s="392"/>
      <c r="R181" s="338"/>
      <c r="S181" s="338"/>
      <c r="T181" s="338"/>
      <c r="U181" s="338"/>
      <c r="V181" s="338"/>
      <c r="W181" s="338"/>
      <c r="X181" s="338"/>
      <c r="Y181" s="338"/>
      <c r="Z181" s="338"/>
      <c r="AA181" s="338"/>
      <c r="AB181" s="338"/>
      <c r="AC181" s="338"/>
      <c r="AD181" s="338"/>
      <c r="AE181" s="338"/>
      <c r="AF181" s="338"/>
      <c r="AG181" s="338"/>
      <c r="AH181" s="338"/>
      <c r="AI181" s="338"/>
      <c r="AJ181" s="338"/>
      <c r="AK181" s="338"/>
    </row>
    <row r="182" spans="1:37" s="57" customFormat="1" ht="12.75" customHeight="1" x14ac:dyDescent="0.2">
      <c r="A182" s="338"/>
      <c r="C182" s="23"/>
      <c r="D182" s="211"/>
      <c r="P182" s="338"/>
      <c r="Q182" s="392"/>
      <c r="R182" s="338"/>
      <c r="S182" s="338"/>
      <c r="T182" s="338"/>
      <c r="U182" s="338"/>
      <c r="V182" s="338"/>
      <c r="W182" s="338"/>
      <c r="X182" s="338"/>
      <c r="Y182" s="338"/>
      <c r="Z182" s="338"/>
      <c r="AA182" s="338"/>
      <c r="AB182" s="338"/>
      <c r="AC182" s="338"/>
      <c r="AD182" s="338"/>
      <c r="AE182" s="338"/>
      <c r="AF182" s="338"/>
      <c r="AG182" s="338"/>
      <c r="AH182" s="338"/>
      <c r="AI182" s="338"/>
      <c r="AJ182" s="338"/>
      <c r="AK182" s="338"/>
    </row>
    <row r="183" spans="1:37" s="57" customFormat="1" ht="12.75" customHeight="1" x14ac:dyDescent="0.2">
      <c r="A183" s="338"/>
      <c r="C183" s="23"/>
      <c r="D183" s="211"/>
      <c r="P183" s="338"/>
      <c r="Q183" s="392"/>
      <c r="R183" s="338"/>
      <c r="S183" s="338"/>
      <c r="T183" s="338"/>
      <c r="U183" s="338"/>
      <c r="V183" s="338"/>
      <c r="W183" s="338"/>
      <c r="X183" s="338"/>
      <c r="Y183" s="338"/>
      <c r="Z183" s="338"/>
      <c r="AA183" s="338"/>
      <c r="AB183" s="338"/>
      <c r="AC183" s="338"/>
      <c r="AD183" s="338"/>
      <c r="AE183" s="338"/>
      <c r="AF183" s="338"/>
      <c r="AG183" s="338"/>
      <c r="AH183" s="338"/>
      <c r="AI183" s="338"/>
      <c r="AJ183" s="338"/>
      <c r="AK183" s="338"/>
    </row>
    <row r="184" spans="1:37" s="57" customFormat="1" ht="12.75" customHeight="1" x14ac:dyDescent="0.2">
      <c r="A184" s="338"/>
      <c r="C184" s="23"/>
      <c r="D184" s="211"/>
      <c r="P184" s="338"/>
      <c r="Q184" s="392"/>
      <c r="R184" s="338"/>
      <c r="S184" s="338"/>
      <c r="T184" s="338"/>
      <c r="U184" s="338"/>
      <c r="V184" s="338"/>
      <c r="W184" s="338"/>
      <c r="X184" s="338"/>
      <c r="Y184" s="338"/>
      <c r="Z184" s="338"/>
      <c r="AA184" s="338"/>
      <c r="AB184" s="338"/>
      <c r="AC184" s="338"/>
      <c r="AD184" s="338"/>
      <c r="AE184" s="338"/>
      <c r="AF184" s="338"/>
      <c r="AG184" s="338"/>
      <c r="AH184" s="338"/>
      <c r="AI184" s="338"/>
      <c r="AJ184" s="338"/>
      <c r="AK184" s="338"/>
    </row>
    <row r="185" spans="1:37" s="57" customFormat="1" ht="12.75" customHeight="1" x14ac:dyDescent="0.2">
      <c r="A185" s="338"/>
      <c r="C185" s="23"/>
      <c r="D185" s="211"/>
      <c r="P185" s="338"/>
      <c r="Q185" s="392"/>
      <c r="R185" s="338"/>
      <c r="S185" s="338"/>
      <c r="T185" s="338"/>
      <c r="U185" s="338"/>
      <c r="V185" s="338"/>
      <c r="W185" s="338"/>
      <c r="X185" s="338"/>
      <c r="Y185" s="338"/>
      <c r="Z185" s="338"/>
      <c r="AA185" s="338"/>
      <c r="AB185" s="338"/>
      <c r="AC185" s="338"/>
      <c r="AD185" s="338"/>
      <c r="AE185" s="338"/>
      <c r="AF185" s="338"/>
      <c r="AG185" s="338"/>
      <c r="AH185" s="338"/>
      <c r="AI185" s="338"/>
      <c r="AJ185" s="338"/>
      <c r="AK185" s="338"/>
    </row>
    <row r="186" spans="1:37" s="57" customFormat="1" ht="12.75" customHeight="1" x14ac:dyDescent="0.2">
      <c r="A186" s="338"/>
      <c r="C186" s="23"/>
      <c r="D186" s="211"/>
      <c r="P186" s="338"/>
      <c r="Q186" s="392"/>
      <c r="R186" s="338"/>
      <c r="S186" s="338"/>
      <c r="T186" s="338"/>
      <c r="U186" s="338"/>
      <c r="V186" s="338"/>
      <c r="W186" s="338"/>
      <c r="X186" s="338"/>
      <c r="Y186" s="338"/>
      <c r="Z186" s="338"/>
      <c r="AA186" s="338"/>
      <c r="AB186" s="338"/>
      <c r="AC186" s="338"/>
      <c r="AD186" s="338"/>
      <c r="AE186" s="338"/>
      <c r="AF186" s="338"/>
      <c r="AG186" s="338"/>
      <c r="AH186" s="338"/>
      <c r="AI186" s="338"/>
      <c r="AJ186" s="338"/>
      <c r="AK186" s="338"/>
    </row>
    <row r="187" spans="1:37" s="57" customFormat="1" ht="12.75" customHeight="1" x14ac:dyDescent="0.2">
      <c r="A187" s="338"/>
      <c r="C187" s="23"/>
      <c r="D187" s="211"/>
      <c r="P187" s="338"/>
      <c r="Q187" s="392"/>
      <c r="R187" s="338"/>
      <c r="S187" s="338"/>
      <c r="T187" s="338"/>
      <c r="U187" s="338"/>
      <c r="V187" s="338"/>
      <c r="W187" s="338"/>
      <c r="X187" s="338"/>
      <c r="Y187" s="338"/>
      <c r="Z187" s="338"/>
      <c r="AA187" s="338"/>
      <c r="AB187" s="338"/>
      <c r="AC187" s="338"/>
      <c r="AD187" s="338"/>
      <c r="AE187" s="338"/>
      <c r="AF187" s="338"/>
      <c r="AG187" s="338"/>
      <c r="AH187" s="338"/>
      <c r="AI187" s="338"/>
      <c r="AJ187" s="338"/>
      <c r="AK187" s="338"/>
    </row>
    <row r="188" spans="1:37" s="57" customFormat="1" ht="12.75" customHeight="1" x14ac:dyDescent="0.2">
      <c r="A188" s="338"/>
      <c r="C188" s="23"/>
      <c r="D188" s="211"/>
      <c r="P188" s="338"/>
      <c r="Q188" s="392"/>
      <c r="R188" s="338"/>
      <c r="S188" s="338"/>
      <c r="T188" s="338"/>
      <c r="U188" s="338"/>
      <c r="V188" s="338"/>
      <c r="W188" s="338"/>
      <c r="X188" s="338"/>
      <c r="Y188" s="338"/>
      <c r="Z188" s="338"/>
      <c r="AA188" s="338"/>
      <c r="AB188" s="338"/>
      <c r="AC188" s="338"/>
      <c r="AD188" s="338"/>
      <c r="AE188" s="338"/>
      <c r="AF188" s="338"/>
      <c r="AG188" s="338"/>
      <c r="AH188" s="338"/>
      <c r="AI188" s="338"/>
      <c r="AJ188" s="338"/>
      <c r="AK188" s="338"/>
    </row>
    <row r="189" spans="1:37" s="57" customFormat="1" ht="12.75" customHeight="1" x14ac:dyDescent="0.2">
      <c r="A189" s="338"/>
      <c r="C189" s="23"/>
      <c r="D189" s="211"/>
      <c r="P189" s="338"/>
      <c r="Q189" s="392"/>
      <c r="R189" s="338"/>
      <c r="S189" s="338"/>
      <c r="T189" s="338"/>
      <c r="U189" s="338"/>
      <c r="V189" s="338"/>
      <c r="W189" s="338"/>
      <c r="X189" s="338"/>
      <c r="Y189" s="338"/>
      <c r="Z189" s="338"/>
      <c r="AA189" s="338"/>
      <c r="AB189" s="338"/>
      <c r="AC189" s="338"/>
      <c r="AD189" s="338"/>
      <c r="AE189" s="338"/>
      <c r="AF189" s="338"/>
      <c r="AG189" s="338"/>
      <c r="AH189" s="338"/>
      <c r="AI189" s="338"/>
      <c r="AJ189" s="338"/>
      <c r="AK189" s="338"/>
    </row>
    <row r="190" spans="1:37" s="57" customFormat="1" ht="12.75" customHeight="1" x14ac:dyDescent="0.2">
      <c r="A190" s="338"/>
      <c r="C190" s="23"/>
      <c r="D190" s="211"/>
      <c r="P190" s="338"/>
      <c r="Q190" s="392"/>
      <c r="R190" s="338"/>
      <c r="S190" s="338"/>
      <c r="T190" s="338"/>
      <c r="U190" s="338"/>
      <c r="V190" s="338"/>
      <c r="W190" s="338"/>
      <c r="X190" s="338"/>
      <c r="Y190" s="338"/>
      <c r="Z190" s="338"/>
      <c r="AA190" s="338"/>
      <c r="AB190" s="338"/>
      <c r="AC190" s="338"/>
      <c r="AD190" s="338"/>
      <c r="AE190" s="338"/>
      <c r="AF190" s="338"/>
      <c r="AG190" s="338"/>
      <c r="AH190" s="338"/>
      <c r="AI190" s="338"/>
      <c r="AJ190" s="338"/>
      <c r="AK190" s="338"/>
    </row>
    <row r="191" spans="1:37" s="57" customFormat="1" ht="12.75" customHeight="1" x14ac:dyDescent="0.2">
      <c r="A191" s="338"/>
      <c r="C191" s="23"/>
      <c r="D191" s="211"/>
      <c r="P191" s="338"/>
      <c r="Q191" s="392"/>
      <c r="R191" s="338"/>
      <c r="S191" s="338"/>
      <c r="T191" s="338"/>
      <c r="U191" s="338"/>
      <c r="V191" s="338"/>
      <c r="W191" s="338"/>
      <c r="X191" s="338"/>
      <c r="Y191" s="338"/>
      <c r="Z191" s="338"/>
      <c r="AA191" s="338"/>
      <c r="AB191" s="338"/>
      <c r="AC191" s="338"/>
      <c r="AD191" s="338"/>
      <c r="AE191" s="338"/>
      <c r="AF191" s="338"/>
      <c r="AG191" s="338"/>
      <c r="AH191" s="338"/>
      <c r="AI191" s="338"/>
      <c r="AJ191" s="338"/>
      <c r="AK191" s="338"/>
    </row>
    <row r="192" spans="1:37" s="57" customFormat="1" ht="12.75" customHeight="1" x14ac:dyDescent="0.2">
      <c r="A192" s="338"/>
      <c r="C192" s="23"/>
      <c r="D192" s="211"/>
      <c r="P192" s="338"/>
      <c r="Q192" s="392"/>
      <c r="R192" s="338"/>
      <c r="S192" s="338"/>
      <c r="T192" s="338"/>
      <c r="U192" s="338"/>
      <c r="V192" s="338"/>
      <c r="W192" s="338"/>
      <c r="X192" s="338"/>
      <c r="Y192" s="338"/>
      <c r="Z192" s="338"/>
      <c r="AA192" s="338"/>
      <c r="AB192" s="338"/>
      <c r="AC192" s="338"/>
      <c r="AD192" s="338"/>
      <c r="AE192" s="338"/>
      <c r="AF192" s="338"/>
      <c r="AG192" s="338"/>
      <c r="AH192" s="338"/>
      <c r="AI192" s="338"/>
      <c r="AJ192" s="338"/>
      <c r="AK192" s="338"/>
    </row>
    <row r="193" spans="1:37" s="57" customFormat="1" ht="12.75" customHeight="1" x14ac:dyDescent="0.2">
      <c r="A193" s="338"/>
      <c r="C193" s="23"/>
      <c r="D193" s="211"/>
      <c r="P193" s="338"/>
      <c r="Q193" s="392"/>
      <c r="R193" s="338"/>
      <c r="S193" s="338"/>
      <c r="T193" s="338"/>
      <c r="U193" s="338"/>
      <c r="V193" s="338"/>
      <c r="W193" s="338"/>
      <c r="X193" s="338"/>
      <c r="Y193" s="338"/>
      <c r="Z193" s="338"/>
      <c r="AA193" s="338"/>
      <c r="AB193" s="338"/>
      <c r="AC193" s="338"/>
      <c r="AD193" s="338"/>
      <c r="AE193" s="338"/>
      <c r="AF193" s="338"/>
      <c r="AG193" s="338"/>
      <c r="AH193" s="338"/>
      <c r="AI193" s="338"/>
      <c r="AJ193" s="338"/>
      <c r="AK193" s="338"/>
    </row>
    <row r="194" spans="1:37" s="57" customFormat="1" ht="12.75" customHeight="1" x14ac:dyDescent="0.2">
      <c r="A194" s="338"/>
      <c r="C194" s="23"/>
      <c r="D194" s="211"/>
      <c r="P194" s="338"/>
      <c r="Q194" s="392"/>
      <c r="R194" s="338"/>
      <c r="S194" s="338"/>
      <c r="T194" s="338"/>
      <c r="U194" s="338"/>
      <c r="V194" s="338"/>
      <c r="W194" s="338"/>
      <c r="X194" s="338"/>
      <c r="Y194" s="338"/>
      <c r="Z194" s="338"/>
      <c r="AA194" s="338"/>
      <c r="AB194" s="338"/>
      <c r="AC194" s="338"/>
      <c r="AD194" s="338"/>
      <c r="AE194" s="338"/>
      <c r="AF194" s="338"/>
      <c r="AG194" s="338"/>
      <c r="AH194" s="338"/>
      <c r="AI194" s="338"/>
      <c r="AJ194" s="338"/>
      <c r="AK194" s="338"/>
    </row>
    <row r="195" spans="1:37" s="57" customFormat="1" ht="12.75" customHeight="1" x14ac:dyDescent="0.2">
      <c r="A195" s="338"/>
      <c r="C195" s="23"/>
      <c r="D195" s="211"/>
      <c r="P195" s="338"/>
      <c r="Q195" s="392"/>
      <c r="R195" s="338"/>
      <c r="S195" s="338"/>
      <c r="T195" s="338"/>
      <c r="U195" s="338"/>
      <c r="V195" s="338"/>
      <c r="W195" s="338"/>
      <c r="X195" s="338"/>
      <c r="Y195" s="338"/>
      <c r="Z195" s="338"/>
      <c r="AA195" s="338"/>
      <c r="AB195" s="338"/>
      <c r="AC195" s="338"/>
      <c r="AD195" s="338"/>
      <c r="AE195" s="338"/>
      <c r="AF195" s="338"/>
      <c r="AG195" s="338"/>
      <c r="AH195" s="338"/>
      <c r="AI195" s="338"/>
      <c r="AJ195" s="338"/>
      <c r="AK195" s="338"/>
    </row>
    <row r="196" spans="1:37" s="57" customFormat="1" ht="12.75" customHeight="1" x14ac:dyDescent="0.2">
      <c r="A196" s="338"/>
      <c r="C196" s="23"/>
      <c r="D196" s="211"/>
      <c r="P196" s="338"/>
      <c r="Q196" s="392"/>
      <c r="R196" s="338"/>
      <c r="S196" s="338"/>
      <c r="T196" s="338"/>
      <c r="U196" s="338"/>
      <c r="V196" s="338"/>
      <c r="W196" s="338"/>
      <c r="X196" s="338"/>
      <c r="Y196" s="338"/>
      <c r="Z196" s="338"/>
      <c r="AA196" s="338"/>
      <c r="AB196" s="338"/>
      <c r="AC196" s="338"/>
      <c r="AD196" s="338"/>
      <c r="AE196" s="338"/>
      <c r="AF196" s="338"/>
      <c r="AG196" s="338"/>
      <c r="AH196" s="338"/>
      <c r="AI196" s="338"/>
      <c r="AJ196" s="338"/>
      <c r="AK196" s="338"/>
    </row>
    <row r="197" spans="1:37" s="57" customFormat="1" ht="12.75" customHeight="1" x14ac:dyDescent="0.2">
      <c r="A197" s="338"/>
      <c r="C197" s="23"/>
      <c r="D197" s="211"/>
      <c r="P197" s="338"/>
      <c r="Q197" s="392"/>
      <c r="R197" s="338"/>
      <c r="S197" s="338"/>
      <c r="T197" s="338"/>
      <c r="U197" s="338"/>
      <c r="V197" s="338"/>
      <c r="W197" s="338"/>
      <c r="X197" s="338"/>
      <c r="Y197" s="338"/>
      <c r="Z197" s="338"/>
      <c r="AA197" s="338"/>
      <c r="AB197" s="338"/>
      <c r="AC197" s="338"/>
      <c r="AD197" s="338"/>
      <c r="AE197" s="338"/>
      <c r="AF197" s="338"/>
      <c r="AG197" s="338"/>
      <c r="AH197" s="338"/>
      <c r="AI197" s="338"/>
      <c r="AJ197" s="338"/>
      <c r="AK197" s="338"/>
    </row>
    <row r="198" spans="1:37" s="57" customFormat="1" ht="12.75" customHeight="1" x14ac:dyDescent="0.2">
      <c r="A198" s="338"/>
      <c r="C198" s="23"/>
      <c r="D198" s="211"/>
      <c r="P198" s="338"/>
      <c r="Q198" s="392"/>
      <c r="R198" s="338"/>
      <c r="S198" s="338"/>
      <c r="T198" s="338"/>
      <c r="U198" s="338"/>
      <c r="V198" s="338"/>
      <c r="W198" s="338"/>
      <c r="X198" s="338"/>
      <c r="Y198" s="338"/>
      <c r="Z198" s="338"/>
      <c r="AA198" s="338"/>
      <c r="AB198" s="338"/>
      <c r="AC198" s="338"/>
      <c r="AD198" s="338"/>
      <c r="AE198" s="338"/>
      <c r="AF198" s="338"/>
      <c r="AG198" s="338"/>
      <c r="AH198" s="338"/>
      <c r="AI198" s="338"/>
      <c r="AJ198" s="338"/>
      <c r="AK198" s="338"/>
    </row>
    <row r="199" spans="1:37" s="57" customFormat="1" ht="12.75" customHeight="1" x14ac:dyDescent="0.2">
      <c r="A199" s="338"/>
      <c r="C199" s="23"/>
      <c r="D199" s="211"/>
      <c r="P199" s="338"/>
      <c r="Q199" s="392"/>
      <c r="R199" s="338"/>
      <c r="S199" s="338"/>
      <c r="T199" s="338"/>
      <c r="U199" s="338"/>
      <c r="V199" s="338"/>
      <c r="W199" s="338"/>
      <c r="X199" s="338"/>
      <c r="Y199" s="338"/>
      <c r="Z199" s="338"/>
      <c r="AA199" s="338"/>
      <c r="AB199" s="338"/>
      <c r="AC199" s="338"/>
      <c r="AD199" s="338"/>
      <c r="AE199" s="338"/>
      <c r="AF199" s="338"/>
      <c r="AG199" s="338"/>
      <c r="AH199" s="338"/>
      <c r="AI199" s="338"/>
      <c r="AJ199" s="338"/>
      <c r="AK199" s="338"/>
    </row>
    <row r="200" spans="1:37" s="57" customFormat="1" ht="12.75" customHeight="1" x14ac:dyDescent="0.2">
      <c r="A200" s="338"/>
      <c r="C200" s="23"/>
      <c r="D200" s="211"/>
      <c r="P200" s="338"/>
      <c r="Q200" s="392"/>
      <c r="R200" s="338"/>
      <c r="S200" s="338"/>
      <c r="T200" s="338"/>
      <c r="U200" s="338"/>
      <c r="V200" s="338"/>
      <c r="W200" s="338"/>
      <c r="X200" s="338"/>
      <c r="Y200" s="338"/>
      <c r="Z200" s="338"/>
      <c r="AA200" s="338"/>
      <c r="AB200" s="338"/>
      <c r="AC200" s="338"/>
      <c r="AD200" s="338"/>
      <c r="AE200" s="338"/>
      <c r="AF200" s="338"/>
      <c r="AG200" s="338"/>
      <c r="AH200" s="338"/>
      <c r="AI200" s="338"/>
      <c r="AJ200" s="338"/>
      <c r="AK200" s="338"/>
    </row>
    <row r="201" spans="1:37" s="57" customFormat="1" ht="12.75" customHeight="1" x14ac:dyDescent="0.2">
      <c r="A201" s="338"/>
      <c r="C201" s="23"/>
      <c r="D201" s="211"/>
      <c r="P201" s="338"/>
      <c r="Q201" s="392"/>
      <c r="R201" s="338"/>
      <c r="S201" s="338"/>
      <c r="T201" s="338"/>
      <c r="U201" s="338"/>
      <c r="V201" s="338"/>
      <c r="W201" s="338"/>
      <c r="X201" s="338"/>
      <c r="Y201" s="338"/>
      <c r="Z201" s="338"/>
      <c r="AA201" s="338"/>
      <c r="AB201" s="338"/>
      <c r="AC201" s="338"/>
      <c r="AD201" s="338"/>
      <c r="AE201" s="338"/>
      <c r="AF201" s="338"/>
      <c r="AG201" s="338"/>
      <c r="AH201" s="338"/>
      <c r="AI201" s="338"/>
      <c r="AJ201" s="338"/>
      <c r="AK201" s="338"/>
    </row>
    <row r="202" spans="1:37" s="57" customFormat="1" ht="12.75" customHeight="1" x14ac:dyDescent="0.2">
      <c r="A202" s="338"/>
      <c r="C202" s="23"/>
      <c r="D202" s="211"/>
      <c r="P202" s="338"/>
      <c r="Q202" s="392"/>
      <c r="R202" s="338"/>
      <c r="S202" s="338"/>
      <c r="T202" s="338"/>
      <c r="U202" s="338"/>
      <c r="V202" s="338"/>
      <c r="W202" s="338"/>
      <c r="X202" s="338"/>
      <c r="Y202" s="338"/>
      <c r="Z202" s="338"/>
      <c r="AA202" s="338"/>
      <c r="AB202" s="338"/>
      <c r="AC202" s="338"/>
      <c r="AD202" s="338"/>
      <c r="AE202" s="338"/>
      <c r="AF202" s="338"/>
      <c r="AG202" s="338"/>
      <c r="AH202" s="338"/>
      <c r="AI202" s="338"/>
      <c r="AJ202" s="338"/>
      <c r="AK202" s="338"/>
    </row>
    <row r="203" spans="1:37" s="57" customFormat="1" ht="12.75" customHeight="1" x14ac:dyDescent="0.2">
      <c r="A203" s="338"/>
      <c r="C203" s="23"/>
      <c r="D203" s="211"/>
      <c r="P203" s="338"/>
      <c r="Q203" s="392"/>
      <c r="R203" s="338"/>
      <c r="S203" s="338"/>
      <c r="T203" s="338"/>
      <c r="U203" s="338"/>
      <c r="V203" s="338"/>
      <c r="W203" s="338"/>
      <c r="X203" s="338"/>
      <c r="Y203" s="338"/>
      <c r="Z203" s="338"/>
      <c r="AA203" s="338"/>
      <c r="AB203" s="338"/>
      <c r="AC203" s="338"/>
      <c r="AD203" s="338"/>
      <c r="AE203" s="338"/>
      <c r="AF203" s="338"/>
      <c r="AG203" s="338"/>
      <c r="AH203" s="338"/>
      <c r="AI203" s="338"/>
      <c r="AJ203" s="338"/>
      <c r="AK203" s="338"/>
    </row>
    <row r="204" spans="1:37" s="57" customFormat="1" ht="12.75" customHeight="1" x14ac:dyDescent="0.2">
      <c r="A204" s="338"/>
      <c r="C204" s="23"/>
      <c r="D204" s="211"/>
      <c r="P204" s="338"/>
      <c r="Q204" s="392"/>
      <c r="R204" s="338"/>
      <c r="S204" s="338"/>
      <c r="T204" s="338"/>
      <c r="U204" s="338"/>
      <c r="V204" s="338"/>
      <c r="W204" s="338"/>
      <c r="X204" s="338"/>
      <c r="Y204" s="338"/>
      <c r="Z204" s="338"/>
      <c r="AA204" s="338"/>
      <c r="AB204" s="338"/>
      <c r="AC204" s="338"/>
      <c r="AD204" s="338"/>
      <c r="AE204" s="338"/>
      <c r="AF204" s="338"/>
      <c r="AG204" s="338"/>
      <c r="AH204" s="338"/>
      <c r="AI204" s="338"/>
      <c r="AJ204" s="338"/>
      <c r="AK204" s="338"/>
    </row>
    <row r="205" spans="1:37" s="57" customFormat="1" ht="12.75" customHeight="1" x14ac:dyDescent="0.2">
      <c r="A205" s="338"/>
      <c r="C205" s="23"/>
      <c r="D205" s="211"/>
      <c r="P205" s="338"/>
      <c r="Q205" s="392"/>
      <c r="R205" s="338"/>
      <c r="S205" s="338"/>
      <c r="T205" s="338"/>
      <c r="U205" s="338"/>
      <c r="V205" s="338"/>
      <c r="W205" s="338"/>
      <c r="X205" s="338"/>
      <c r="Y205" s="338"/>
      <c r="Z205" s="338"/>
      <c r="AA205" s="338"/>
      <c r="AB205" s="338"/>
      <c r="AC205" s="338"/>
      <c r="AD205" s="338"/>
      <c r="AE205" s="338"/>
      <c r="AF205" s="338"/>
      <c r="AG205" s="338"/>
      <c r="AH205" s="338"/>
      <c r="AI205" s="338"/>
      <c r="AJ205" s="338"/>
      <c r="AK205" s="338"/>
    </row>
    <row r="206" spans="1:37" s="57" customFormat="1" ht="12.75" customHeight="1" x14ac:dyDescent="0.2">
      <c r="A206" s="338"/>
      <c r="C206" s="23"/>
      <c r="D206" s="211"/>
      <c r="P206" s="338"/>
      <c r="Q206" s="392"/>
      <c r="R206" s="338"/>
      <c r="S206" s="338"/>
      <c r="T206" s="338"/>
      <c r="U206" s="338"/>
      <c r="V206" s="338"/>
      <c r="W206" s="338"/>
      <c r="X206" s="338"/>
      <c r="Y206" s="338"/>
      <c r="Z206" s="338"/>
      <c r="AA206" s="338"/>
      <c r="AB206" s="338"/>
      <c r="AC206" s="338"/>
      <c r="AD206" s="338"/>
      <c r="AE206" s="338"/>
      <c r="AF206" s="338"/>
      <c r="AG206" s="338"/>
      <c r="AH206" s="338"/>
      <c r="AI206" s="338"/>
      <c r="AJ206" s="338"/>
      <c r="AK206" s="338"/>
    </row>
    <row r="207" spans="1:37" s="57" customFormat="1" ht="12.75" customHeight="1" x14ac:dyDescent="0.2">
      <c r="A207" s="338"/>
      <c r="C207" s="23"/>
      <c r="D207" s="211"/>
      <c r="P207" s="338"/>
      <c r="Q207" s="392"/>
      <c r="R207" s="338"/>
      <c r="S207" s="338"/>
      <c r="T207" s="338"/>
      <c r="U207" s="338"/>
      <c r="V207" s="338"/>
      <c r="W207" s="338"/>
      <c r="X207" s="338"/>
      <c r="Y207" s="338"/>
      <c r="Z207" s="338"/>
      <c r="AA207" s="338"/>
      <c r="AB207" s="338"/>
      <c r="AC207" s="338"/>
      <c r="AD207" s="338"/>
      <c r="AE207" s="338"/>
      <c r="AF207" s="338"/>
      <c r="AG207" s="338"/>
      <c r="AH207" s="338"/>
      <c r="AI207" s="338"/>
      <c r="AJ207" s="338"/>
      <c r="AK207" s="338"/>
    </row>
    <row r="208" spans="1:37" s="57" customFormat="1" ht="12.75" customHeight="1" x14ac:dyDescent="0.2">
      <c r="A208" s="338"/>
      <c r="C208" s="23"/>
      <c r="D208" s="211"/>
      <c r="P208" s="338"/>
      <c r="Q208" s="392"/>
      <c r="R208" s="338"/>
      <c r="S208" s="338"/>
      <c r="T208" s="338"/>
      <c r="U208" s="338"/>
      <c r="V208" s="338"/>
      <c r="W208" s="338"/>
      <c r="X208" s="338"/>
      <c r="Y208" s="338"/>
      <c r="Z208" s="338"/>
      <c r="AA208" s="338"/>
      <c r="AB208" s="338"/>
      <c r="AC208" s="338"/>
      <c r="AD208" s="338"/>
      <c r="AE208" s="338"/>
      <c r="AF208" s="338"/>
      <c r="AG208" s="338"/>
      <c r="AH208" s="338"/>
      <c r="AI208" s="338"/>
      <c r="AJ208" s="338"/>
      <c r="AK208" s="338"/>
    </row>
    <row r="209" spans="1:37" s="57" customFormat="1" ht="12.75" customHeight="1" x14ac:dyDescent="0.2">
      <c r="A209" s="338"/>
      <c r="C209" s="23"/>
      <c r="D209" s="211"/>
      <c r="P209" s="338"/>
      <c r="Q209" s="392"/>
      <c r="R209" s="338"/>
      <c r="S209" s="338"/>
      <c r="T209" s="338"/>
      <c r="U209" s="338"/>
      <c r="V209" s="338"/>
      <c r="W209" s="338"/>
      <c r="X209" s="338"/>
      <c r="Y209" s="338"/>
      <c r="Z209" s="338"/>
      <c r="AA209" s="338"/>
      <c r="AB209" s="338"/>
      <c r="AC209" s="338"/>
      <c r="AD209" s="338"/>
      <c r="AE209" s="338"/>
      <c r="AF209" s="338"/>
      <c r="AG209" s="338"/>
      <c r="AH209" s="338"/>
      <c r="AI209" s="338"/>
      <c r="AJ209" s="338"/>
      <c r="AK209" s="338"/>
    </row>
    <row r="210" spans="1:37" s="57" customFormat="1" ht="12.75" customHeight="1" x14ac:dyDescent="0.2">
      <c r="A210" s="338"/>
      <c r="C210" s="23"/>
      <c r="D210" s="211"/>
      <c r="P210" s="338"/>
      <c r="Q210" s="392"/>
      <c r="R210" s="338"/>
      <c r="S210" s="338"/>
      <c r="T210" s="338"/>
      <c r="U210" s="338"/>
      <c r="V210" s="338"/>
      <c r="W210" s="338"/>
      <c r="X210" s="338"/>
      <c r="Y210" s="338"/>
      <c r="Z210" s="338"/>
      <c r="AA210" s="338"/>
      <c r="AB210" s="338"/>
      <c r="AC210" s="338"/>
      <c r="AD210" s="338"/>
      <c r="AE210" s="338"/>
      <c r="AF210" s="338"/>
      <c r="AG210" s="338"/>
      <c r="AH210" s="338"/>
      <c r="AI210" s="338"/>
      <c r="AJ210" s="338"/>
      <c r="AK210" s="338"/>
    </row>
    <row r="211" spans="1:37" s="57" customFormat="1" ht="12.75" customHeight="1" x14ac:dyDescent="0.2">
      <c r="A211" s="338"/>
      <c r="C211" s="23"/>
      <c r="D211" s="211"/>
      <c r="P211" s="338"/>
      <c r="Q211" s="392"/>
      <c r="R211" s="338"/>
      <c r="S211" s="338"/>
      <c r="T211" s="338"/>
      <c r="U211" s="338"/>
      <c r="V211" s="338"/>
      <c r="W211" s="338"/>
      <c r="X211" s="338"/>
      <c r="Y211" s="338"/>
      <c r="Z211" s="338"/>
      <c r="AA211" s="338"/>
      <c r="AB211" s="338"/>
      <c r="AC211" s="338"/>
      <c r="AD211" s="338"/>
      <c r="AE211" s="338"/>
      <c r="AF211" s="338"/>
      <c r="AG211" s="338"/>
      <c r="AH211" s="338"/>
      <c r="AI211" s="338"/>
      <c r="AJ211" s="338"/>
      <c r="AK211" s="338"/>
    </row>
    <row r="212" spans="1:37" s="57" customFormat="1" ht="12.75" customHeight="1" x14ac:dyDescent="0.2">
      <c r="A212" s="338"/>
      <c r="C212" s="23"/>
      <c r="D212" s="211"/>
      <c r="P212" s="338"/>
      <c r="Q212" s="392"/>
      <c r="R212" s="338"/>
      <c r="S212" s="338"/>
      <c r="T212" s="338"/>
      <c r="U212" s="338"/>
      <c r="V212" s="338"/>
      <c r="W212" s="338"/>
      <c r="X212" s="338"/>
      <c r="Y212" s="338"/>
      <c r="Z212" s="338"/>
      <c r="AA212" s="338"/>
      <c r="AB212" s="338"/>
      <c r="AC212" s="338"/>
      <c r="AD212" s="338"/>
      <c r="AE212" s="338"/>
      <c r="AF212" s="338"/>
      <c r="AG212" s="338"/>
      <c r="AH212" s="338"/>
      <c r="AI212" s="338"/>
      <c r="AJ212" s="338"/>
      <c r="AK212" s="338"/>
    </row>
    <row r="213" spans="1:37" s="57" customFormat="1" ht="12.75" customHeight="1" x14ac:dyDescent="0.2">
      <c r="A213" s="338"/>
      <c r="C213" s="23"/>
      <c r="D213" s="211"/>
      <c r="P213" s="338"/>
      <c r="Q213" s="392"/>
      <c r="R213" s="338"/>
      <c r="S213" s="338"/>
      <c r="T213" s="338"/>
      <c r="U213" s="338"/>
      <c r="V213" s="338"/>
      <c r="W213" s="338"/>
      <c r="X213" s="338"/>
      <c r="Y213" s="338"/>
      <c r="Z213" s="338"/>
      <c r="AA213" s="338"/>
      <c r="AB213" s="338"/>
      <c r="AC213" s="338"/>
      <c r="AD213" s="338"/>
      <c r="AE213" s="338"/>
      <c r="AF213" s="338"/>
      <c r="AG213" s="338"/>
      <c r="AH213" s="338"/>
      <c r="AI213" s="338"/>
      <c r="AJ213" s="338"/>
      <c r="AK213" s="338"/>
    </row>
    <row r="214" spans="1:37" s="57" customFormat="1" ht="12.75" customHeight="1" x14ac:dyDescent="0.2">
      <c r="A214" s="338"/>
      <c r="C214" s="23"/>
      <c r="D214" s="211"/>
      <c r="P214" s="338"/>
      <c r="Q214" s="392"/>
      <c r="R214" s="338"/>
      <c r="S214" s="338"/>
      <c r="T214" s="338"/>
      <c r="U214" s="338"/>
      <c r="V214" s="338"/>
      <c r="W214" s="338"/>
      <c r="X214" s="338"/>
      <c r="Y214" s="338"/>
      <c r="Z214" s="338"/>
      <c r="AA214" s="338"/>
      <c r="AB214" s="338"/>
      <c r="AC214" s="338"/>
      <c r="AD214" s="338"/>
      <c r="AE214" s="338"/>
      <c r="AF214" s="338"/>
      <c r="AG214" s="338"/>
      <c r="AH214" s="338"/>
      <c r="AI214" s="338"/>
      <c r="AJ214" s="338"/>
      <c r="AK214" s="338"/>
    </row>
    <row r="215" spans="1:37" s="57" customFormat="1" ht="12.75" customHeight="1" x14ac:dyDescent="0.2">
      <c r="A215" s="338"/>
      <c r="C215" s="23"/>
      <c r="D215" s="211"/>
      <c r="P215" s="338"/>
      <c r="Q215" s="392"/>
      <c r="R215" s="338"/>
      <c r="S215" s="338"/>
      <c r="T215" s="338"/>
      <c r="U215" s="338"/>
      <c r="V215" s="338"/>
      <c r="W215" s="338"/>
      <c r="X215" s="338"/>
      <c r="Y215" s="338"/>
      <c r="Z215" s="338"/>
      <c r="AA215" s="338"/>
      <c r="AB215" s="338"/>
      <c r="AC215" s="338"/>
      <c r="AD215" s="338"/>
      <c r="AE215" s="338"/>
      <c r="AF215" s="338"/>
      <c r="AG215" s="338"/>
      <c r="AH215" s="338"/>
      <c r="AI215" s="338"/>
      <c r="AJ215" s="338"/>
      <c r="AK215" s="338"/>
    </row>
    <row r="216" spans="1:37" s="57" customFormat="1" ht="12.75" customHeight="1" x14ac:dyDescent="0.2">
      <c r="A216" s="338"/>
      <c r="C216" s="23"/>
      <c r="D216" s="211"/>
      <c r="P216" s="338"/>
      <c r="Q216" s="392"/>
      <c r="R216" s="338"/>
      <c r="S216" s="338"/>
      <c r="T216" s="338"/>
      <c r="U216" s="338"/>
      <c r="V216" s="338"/>
      <c r="W216" s="338"/>
      <c r="X216" s="338"/>
      <c r="Y216" s="338"/>
      <c r="Z216" s="338"/>
      <c r="AA216" s="338"/>
      <c r="AB216" s="338"/>
      <c r="AC216" s="338"/>
      <c r="AD216" s="338"/>
      <c r="AE216" s="338"/>
      <c r="AF216" s="338"/>
      <c r="AG216" s="338"/>
      <c r="AH216" s="338"/>
      <c r="AI216" s="338"/>
      <c r="AJ216" s="338"/>
      <c r="AK216" s="338"/>
    </row>
    <row r="217" spans="1:37" s="57" customFormat="1" ht="12.75" customHeight="1" x14ac:dyDescent="0.2">
      <c r="A217" s="338"/>
      <c r="C217" s="23"/>
      <c r="D217" s="211"/>
      <c r="P217" s="338"/>
      <c r="Q217" s="392"/>
      <c r="R217" s="338"/>
      <c r="S217" s="338"/>
      <c r="T217" s="338"/>
      <c r="U217" s="338"/>
      <c r="V217" s="338"/>
      <c r="W217" s="338"/>
      <c r="X217" s="338"/>
      <c r="Y217" s="338"/>
      <c r="Z217" s="338"/>
      <c r="AA217" s="338"/>
      <c r="AB217" s="338"/>
      <c r="AC217" s="338"/>
      <c r="AD217" s="338"/>
      <c r="AE217" s="338"/>
      <c r="AF217" s="338"/>
      <c r="AG217" s="338"/>
      <c r="AH217" s="338"/>
      <c r="AI217" s="338"/>
      <c r="AJ217" s="338"/>
      <c r="AK217" s="338"/>
    </row>
    <row r="218" spans="1:37" s="57" customFormat="1" ht="12.75" customHeight="1" x14ac:dyDescent="0.2">
      <c r="A218" s="338"/>
      <c r="C218" s="23"/>
      <c r="D218" s="211"/>
      <c r="P218" s="338"/>
      <c r="Q218" s="392"/>
      <c r="R218" s="338"/>
      <c r="S218" s="338"/>
      <c r="T218" s="338"/>
      <c r="U218" s="338"/>
      <c r="V218" s="338"/>
      <c r="W218" s="338"/>
      <c r="X218" s="338"/>
      <c r="Y218" s="338"/>
      <c r="Z218" s="338"/>
      <c r="AA218" s="338"/>
      <c r="AB218" s="338"/>
      <c r="AC218" s="338"/>
      <c r="AD218" s="338"/>
      <c r="AE218" s="338"/>
      <c r="AF218" s="338"/>
      <c r="AG218" s="338"/>
      <c r="AH218" s="338"/>
      <c r="AI218" s="338"/>
      <c r="AJ218" s="338"/>
      <c r="AK218" s="338"/>
    </row>
    <row r="219" spans="1:37" s="57" customFormat="1" ht="12.75" customHeight="1" x14ac:dyDescent="0.2">
      <c r="A219" s="338"/>
      <c r="C219" s="23"/>
      <c r="D219" s="211"/>
      <c r="P219" s="338"/>
      <c r="Q219" s="392"/>
      <c r="R219" s="338"/>
      <c r="S219" s="338"/>
      <c r="T219" s="338"/>
      <c r="U219" s="338"/>
      <c r="V219" s="338"/>
      <c r="W219" s="338"/>
      <c r="X219" s="338"/>
      <c r="Y219" s="338"/>
      <c r="Z219" s="338"/>
      <c r="AA219" s="338"/>
      <c r="AB219" s="338"/>
      <c r="AC219" s="338"/>
      <c r="AD219" s="338"/>
      <c r="AE219" s="338"/>
      <c r="AF219" s="338"/>
      <c r="AG219" s="338"/>
      <c r="AH219" s="338"/>
      <c r="AI219" s="338"/>
      <c r="AJ219" s="338"/>
      <c r="AK219" s="338"/>
    </row>
    <row r="220" spans="1:37" s="57" customFormat="1" ht="12.75" customHeight="1" x14ac:dyDescent="0.2">
      <c r="A220" s="338"/>
      <c r="C220" s="23"/>
      <c r="D220" s="211"/>
      <c r="P220" s="338"/>
      <c r="Q220" s="392"/>
      <c r="R220" s="338"/>
      <c r="S220" s="338"/>
      <c r="T220" s="338"/>
      <c r="U220" s="338"/>
      <c r="V220" s="338"/>
      <c r="W220" s="338"/>
      <c r="X220" s="338"/>
      <c r="Y220" s="338"/>
      <c r="Z220" s="338"/>
      <c r="AA220" s="338"/>
      <c r="AB220" s="338"/>
      <c r="AC220" s="338"/>
      <c r="AD220" s="338"/>
      <c r="AE220" s="338"/>
      <c r="AF220" s="338"/>
      <c r="AG220" s="338"/>
      <c r="AH220" s="338"/>
      <c r="AI220" s="338"/>
      <c r="AJ220" s="338"/>
      <c r="AK220" s="338"/>
    </row>
    <row r="221" spans="1:37" s="57" customFormat="1" ht="12.75" customHeight="1" x14ac:dyDescent="0.2">
      <c r="A221" s="338"/>
      <c r="C221" s="23"/>
      <c r="D221" s="211"/>
      <c r="P221" s="338"/>
      <c r="Q221" s="392"/>
      <c r="R221" s="338"/>
      <c r="S221" s="338"/>
      <c r="T221" s="338"/>
      <c r="U221" s="338"/>
      <c r="V221" s="338"/>
      <c r="W221" s="338"/>
      <c r="X221" s="338"/>
      <c r="Y221" s="338"/>
      <c r="Z221" s="338"/>
      <c r="AA221" s="338"/>
      <c r="AB221" s="338"/>
      <c r="AC221" s="338"/>
      <c r="AD221" s="338"/>
      <c r="AE221" s="338"/>
      <c r="AF221" s="338"/>
      <c r="AG221" s="338"/>
      <c r="AH221" s="338"/>
      <c r="AI221" s="338"/>
      <c r="AJ221" s="338"/>
      <c r="AK221" s="338"/>
    </row>
    <row r="222" spans="1:37" s="57" customFormat="1" ht="12.75" customHeight="1" x14ac:dyDescent="0.2">
      <c r="A222" s="338"/>
      <c r="C222" s="23"/>
      <c r="D222" s="211"/>
      <c r="P222" s="338"/>
      <c r="Q222" s="392"/>
      <c r="R222" s="338"/>
      <c r="S222" s="338"/>
      <c r="T222" s="338"/>
      <c r="U222" s="338"/>
      <c r="V222" s="338"/>
      <c r="W222" s="338"/>
      <c r="X222" s="338"/>
      <c r="Y222" s="338"/>
      <c r="Z222" s="338"/>
      <c r="AA222" s="338"/>
      <c r="AB222" s="338"/>
      <c r="AC222" s="338"/>
      <c r="AD222" s="338"/>
      <c r="AE222" s="338"/>
      <c r="AF222" s="338"/>
      <c r="AG222" s="338"/>
      <c r="AH222" s="338"/>
      <c r="AI222" s="338"/>
      <c r="AJ222" s="338"/>
      <c r="AK222" s="338"/>
    </row>
    <row r="223" spans="1:37" s="57" customFormat="1" ht="12.75" customHeight="1" x14ac:dyDescent="0.2">
      <c r="A223" s="338"/>
      <c r="C223" s="23"/>
      <c r="D223" s="211"/>
      <c r="P223" s="338"/>
      <c r="Q223" s="392"/>
      <c r="R223" s="338"/>
      <c r="S223" s="338"/>
      <c r="T223" s="338"/>
      <c r="U223" s="338"/>
      <c r="V223" s="338"/>
      <c r="W223" s="338"/>
      <c r="X223" s="338"/>
      <c r="Y223" s="338"/>
      <c r="Z223" s="338"/>
      <c r="AA223" s="338"/>
      <c r="AB223" s="338"/>
      <c r="AC223" s="338"/>
      <c r="AD223" s="338"/>
      <c r="AE223" s="338"/>
      <c r="AF223" s="338"/>
      <c r="AG223" s="338"/>
      <c r="AH223" s="338"/>
      <c r="AI223" s="338"/>
      <c r="AJ223" s="338"/>
      <c r="AK223" s="338"/>
    </row>
    <row r="224" spans="1:37" s="57" customFormat="1" ht="12.75" customHeight="1" x14ac:dyDescent="0.2">
      <c r="A224" s="338"/>
      <c r="C224" s="23"/>
      <c r="D224" s="211"/>
      <c r="P224" s="338"/>
      <c r="Q224" s="392"/>
      <c r="R224" s="338"/>
      <c r="S224" s="338"/>
      <c r="T224" s="338"/>
      <c r="U224" s="338"/>
      <c r="V224" s="338"/>
      <c r="W224" s="338"/>
      <c r="X224" s="338"/>
      <c r="Y224" s="338"/>
      <c r="Z224" s="338"/>
      <c r="AA224" s="338"/>
      <c r="AB224" s="338"/>
      <c r="AC224" s="338"/>
      <c r="AD224" s="338"/>
      <c r="AE224" s="338"/>
      <c r="AF224" s="338"/>
      <c r="AG224" s="338"/>
      <c r="AH224" s="338"/>
      <c r="AI224" s="338"/>
      <c r="AJ224" s="338"/>
      <c r="AK224" s="338"/>
    </row>
    <row r="225" spans="1:37" s="57" customFormat="1" ht="12.75" customHeight="1" x14ac:dyDescent="0.2">
      <c r="A225" s="338"/>
      <c r="C225" s="23"/>
      <c r="D225" s="211"/>
      <c r="P225" s="338"/>
      <c r="Q225" s="392"/>
      <c r="R225" s="338"/>
      <c r="S225" s="338"/>
      <c r="T225" s="338"/>
      <c r="U225" s="338"/>
      <c r="V225" s="338"/>
      <c r="W225" s="338"/>
      <c r="X225" s="338"/>
      <c r="Y225" s="338"/>
      <c r="Z225" s="338"/>
      <c r="AA225" s="338"/>
      <c r="AB225" s="338"/>
      <c r="AC225" s="338"/>
      <c r="AD225" s="338"/>
      <c r="AE225" s="338"/>
      <c r="AF225" s="338"/>
      <c r="AG225" s="338"/>
      <c r="AH225" s="338"/>
      <c r="AI225" s="338"/>
      <c r="AJ225" s="338"/>
      <c r="AK225" s="338"/>
    </row>
    <row r="226" spans="1:37" s="57" customFormat="1" ht="12.75" customHeight="1" x14ac:dyDescent="0.2">
      <c r="A226" s="338"/>
      <c r="C226" s="23"/>
      <c r="D226" s="211"/>
      <c r="P226" s="338"/>
      <c r="Q226" s="392"/>
      <c r="R226" s="338"/>
      <c r="S226" s="338"/>
      <c r="T226" s="338"/>
      <c r="U226" s="338"/>
      <c r="V226" s="338"/>
      <c r="W226" s="338"/>
      <c r="X226" s="338"/>
      <c r="Y226" s="338"/>
      <c r="Z226" s="338"/>
      <c r="AA226" s="338"/>
      <c r="AB226" s="338"/>
      <c r="AC226" s="338"/>
      <c r="AD226" s="338"/>
      <c r="AE226" s="338"/>
      <c r="AF226" s="338"/>
      <c r="AG226" s="338"/>
      <c r="AH226" s="338"/>
      <c r="AI226" s="338"/>
      <c r="AJ226" s="338"/>
      <c r="AK226" s="338"/>
    </row>
    <row r="227" spans="1:37" s="57" customFormat="1" ht="12.75" customHeight="1" x14ac:dyDescent="0.2">
      <c r="A227" s="338"/>
      <c r="C227" s="23"/>
      <c r="D227" s="211"/>
      <c r="P227" s="338"/>
      <c r="Q227" s="392"/>
      <c r="R227" s="338"/>
      <c r="S227" s="338"/>
      <c r="T227" s="338"/>
      <c r="U227" s="338"/>
      <c r="V227" s="338"/>
      <c r="W227" s="338"/>
      <c r="X227" s="338"/>
      <c r="Y227" s="338"/>
      <c r="Z227" s="338"/>
      <c r="AA227" s="338"/>
      <c r="AB227" s="338"/>
      <c r="AC227" s="338"/>
      <c r="AD227" s="338"/>
      <c r="AE227" s="338"/>
      <c r="AF227" s="338"/>
      <c r="AG227" s="338"/>
      <c r="AH227" s="338"/>
      <c r="AI227" s="338"/>
      <c r="AJ227" s="338"/>
      <c r="AK227" s="338"/>
    </row>
    <row r="228" spans="1:37" s="57" customFormat="1" ht="12.75" customHeight="1" x14ac:dyDescent="0.2">
      <c r="A228" s="338"/>
      <c r="C228" s="23"/>
      <c r="D228" s="211"/>
      <c r="P228" s="338"/>
      <c r="Q228" s="392"/>
      <c r="R228" s="338"/>
      <c r="S228" s="338"/>
      <c r="T228" s="338"/>
      <c r="U228" s="338"/>
      <c r="V228" s="338"/>
      <c r="W228" s="338"/>
      <c r="X228" s="338"/>
      <c r="Y228" s="338"/>
      <c r="Z228" s="338"/>
      <c r="AA228" s="338"/>
      <c r="AB228" s="338"/>
      <c r="AC228" s="338"/>
      <c r="AD228" s="338"/>
      <c r="AE228" s="338"/>
      <c r="AF228" s="338"/>
      <c r="AG228" s="338"/>
      <c r="AH228" s="338"/>
      <c r="AI228" s="338"/>
      <c r="AJ228" s="338"/>
      <c r="AK228" s="338"/>
    </row>
    <row r="229" spans="1:37" s="57" customFormat="1" ht="12.75" customHeight="1" x14ac:dyDescent="0.2">
      <c r="A229" s="338"/>
      <c r="C229" s="23"/>
      <c r="D229" s="211"/>
      <c r="P229" s="338"/>
      <c r="Q229" s="392"/>
      <c r="R229" s="338"/>
      <c r="S229" s="338"/>
      <c r="T229" s="338"/>
      <c r="U229" s="338"/>
      <c r="V229" s="338"/>
      <c r="W229" s="338"/>
      <c r="X229" s="338"/>
      <c r="Y229" s="338"/>
      <c r="Z229" s="338"/>
      <c r="AA229" s="338"/>
      <c r="AB229" s="338"/>
      <c r="AC229" s="338"/>
      <c r="AD229" s="338"/>
      <c r="AE229" s="338"/>
      <c r="AF229" s="338"/>
      <c r="AG229" s="338"/>
      <c r="AH229" s="338"/>
      <c r="AI229" s="338"/>
      <c r="AJ229" s="338"/>
      <c r="AK229" s="338"/>
    </row>
    <row r="230" spans="1:37" s="57" customFormat="1" ht="12.75" customHeight="1" x14ac:dyDescent="0.2">
      <c r="A230" s="338"/>
      <c r="C230" s="23"/>
      <c r="D230" s="211"/>
      <c r="P230" s="338"/>
      <c r="Q230" s="392"/>
      <c r="R230" s="338"/>
      <c r="S230" s="338"/>
      <c r="T230" s="338"/>
      <c r="U230" s="338"/>
      <c r="V230" s="338"/>
      <c r="W230" s="338"/>
      <c r="X230" s="338"/>
      <c r="Y230" s="338"/>
      <c r="Z230" s="338"/>
      <c r="AA230" s="338"/>
      <c r="AB230" s="338"/>
      <c r="AC230" s="338"/>
      <c r="AD230" s="338"/>
      <c r="AE230" s="338"/>
      <c r="AF230" s="338"/>
      <c r="AG230" s="338"/>
      <c r="AH230" s="338"/>
      <c r="AI230" s="338"/>
      <c r="AJ230" s="338"/>
      <c r="AK230" s="338"/>
    </row>
    <row r="231" spans="1:37" s="57" customFormat="1" ht="12.75" customHeight="1" x14ac:dyDescent="0.2">
      <c r="A231" s="338"/>
      <c r="C231" s="23"/>
      <c r="D231" s="211"/>
      <c r="P231" s="338"/>
      <c r="Q231" s="392"/>
      <c r="R231" s="338"/>
      <c r="S231" s="338"/>
      <c r="T231" s="338"/>
      <c r="U231" s="338"/>
      <c r="V231" s="338"/>
      <c r="W231" s="338"/>
      <c r="X231" s="338"/>
      <c r="Y231" s="338"/>
      <c r="Z231" s="338"/>
      <c r="AA231" s="338"/>
      <c r="AB231" s="338"/>
      <c r="AC231" s="338"/>
      <c r="AD231" s="338"/>
      <c r="AE231" s="338"/>
      <c r="AF231" s="338"/>
      <c r="AG231" s="338"/>
      <c r="AH231" s="338"/>
      <c r="AI231" s="338"/>
      <c r="AJ231" s="338"/>
      <c r="AK231" s="338"/>
    </row>
    <row r="232" spans="1:37" s="57" customFormat="1" ht="12.75" customHeight="1" x14ac:dyDescent="0.2">
      <c r="A232" s="338"/>
      <c r="C232" s="23"/>
      <c r="D232" s="211"/>
      <c r="P232" s="338"/>
      <c r="Q232" s="392"/>
      <c r="R232" s="338"/>
      <c r="S232" s="338"/>
      <c r="T232" s="338"/>
      <c r="U232" s="338"/>
      <c r="V232" s="338"/>
      <c r="W232" s="338"/>
      <c r="X232" s="338"/>
      <c r="Y232" s="338"/>
      <c r="Z232" s="338"/>
      <c r="AA232" s="338"/>
      <c r="AB232" s="338"/>
      <c r="AC232" s="338"/>
      <c r="AD232" s="338"/>
      <c r="AE232" s="338"/>
      <c r="AF232" s="338"/>
      <c r="AG232" s="338"/>
      <c r="AH232" s="338"/>
      <c r="AI232" s="338"/>
      <c r="AJ232" s="338"/>
      <c r="AK232" s="338"/>
    </row>
    <row r="233" spans="1:37" s="57" customFormat="1" ht="12.75" customHeight="1" x14ac:dyDescent="0.2">
      <c r="A233" s="338"/>
      <c r="C233" s="23"/>
      <c r="D233" s="211"/>
      <c r="P233" s="338"/>
      <c r="Q233" s="392"/>
      <c r="R233" s="338"/>
      <c r="S233" s="338"/>
      <c r="T233" s="338"/>
      <c r="U233" s="338"/>
      <c r="V233" s="338"/>
      <c r="W233" s="338"/>
      <c r="X233" s="338"/>
      <c r="Y233" s="338"/>
      <c r="Z233" s="338"/>
      <c r="AA233" s="338"/>
      <c r="AB233" s="338"/>
      <c r="AC233" s="338"/>
      <c r="AD233" s="338"/>
      <c r="AE233" s="338"/>
      <c r="AF233" s="338"/>
      <c r="AG233" s="338"/>
      <c r="AH233" s="338"/>
      <c r="AI233" s="338"/>
      <c r="AJ233" s="338"/>
      <c r="AK233" s="338"/>
    </row>
    <row r="234" spans="1:37" s="57" customFormat="1" ht="12.75" customHeight="1" x14ac:dyDescent="0.2">
      <c r="A234" s="338"/>
      <c r="C234" s="23"/>
      <c r="D234" s="211"/>
      <c r="P234" s="338"/>
      <c r="Q234" s="392"/>
      <c r="R234" s="338"/>
      <c r="S234" s="338"/>
      <c r="T234" s="338"/>
      <c r="U234" s="338"/>
      <c r="V234" s="338"/>
      <c r="W234" s="338"/>
      <c r="X234" s="338"/>
      <c r="Y234" s="338"/>
      <c r="Z234" s="338"/>
      <c r="AA234" s="338"/>
      <c r="AB234" s="338"/>
      <c r="AC234" s="338"/>
      <c r="AD234" s="338"/>
      <c r="AE234" s="338"/>
      <c r="AF234" s="338"/>
      <c r="AG234" s="338"/>
      <c r="AH234" s="338"/>
      <c r="AI234" s="338"/>
      <c r="AJ234" s="338"/>
      <c r="AK234" s="338"/>
    </row>
    <row r="235" spans="1:37" s="57" customFormat="1" ht="12.75" customHeight="1" x14ac:dyDescent="0.2">
      <c r="A235" s="338"/>
      <c r="C235" s="23"/>
      <c r="D235" s="211"/>
      <c r="P235" s="338"/>
      <c r="Q235" s="392"/>
      <c r="R235" s="338"/>
      <c r="S235" s="338"/>
      <c r="T235" s="338"/>
      <c r="U235" s="338"/>
      <c r="V235" s="338"/>
      <c r="W235" s="338"/>
      <c r="X235" s="338"/>
      <c r="Y235" s="338"/>
      <c r="Z235" s="338"/>
      <c r="AA235" s="338"/>
      <c r="AB235" s="338"/>
      <c r="AC235" s="338"/>
      <c r="AD235" s="338"/>
      <c r="AE235" s="338"/>
      <c r="AF235" s="338"/>
      <c r="AG235" s="338"/>
      <c r="AH235" s="338"/>
      <c r="AI235" s="338"/>
      <c r="AJ235" s="338"/>
      <c r="AK235" s="338"/>
    </row>
    <row r="236" spans="1:37" s="57" customFormat="1" ht="12.75" customHeight="1" x14ac:dyDescent="0.2">
      <c r="A236" s="338"/>
      <c r="C236" s="23"/>
      <c r="D236" s="211"/>
      <c r="P236" s="338"/>
      <c r="Q236" s="392"/>
      <c r="R236" s="338"/>
      <c r="S236" s="338"/>
      <c r="T236" s="338"/>
      <c r="U236" s="338"/>
      <c r="V236" s="338"/>
      <c r="W236" s="338"/>
      <c r="X236" s="338"/>
      <c r="Y236" s="338"/>
      <c r="Z236" s="338"/>
      <c r="AA236" s="338"/>
      <c r="AB236" s="338"/>
      <c r="AC236" s="338"/>
      <c r="AD236" s="338"/>
      <c r="AE236" s="338"/>
      <c r="AF236" s="338"/>
      <c r="AG236" s="338"/>
      <c r="AH236" s="338"/>
      <c r="AI236" s="338"/>
      <c r="AJ236" s="338"/>
      <c r="AK236" s="338"/>
    </row>
    <row r="237" spans="1:37" s="57" customFormat="1" ht="12.75" customHeight="1" x14ac:dyDescent="0.2">
      <c r="A237" s="338"/>
      <c r="C237" s="23"/>
      <c r="D237" s="211"/>
      <c r="P237" s="338"/>
      <c r="Q237" s="392"/>
      <c r="R237" s="338"/>
      <c r="S237" s="338"/>
      <c r="T237" s="338"/>
      <c r="U237" s="338"/>
      <c r="V237" s="338"/>
      <c r="W237" s="338"/>
      <c r="X237" s="338"/>
      <c r="Y237" s="338"/>
      <c r="Z237" s="338"/>
      <c r="AA237" s="338"/>
      <c r="AB237" s="338"/>
      <c r="AC237" s="338"/>
      <c r="AD237" s="338"/>
      <c r="AE237" s="338"/>
      <c r="AF237" s="338"/>
      <c r="AG237" s="338"/>
      <c r="AH237" s="338"/>
      <c r="AI237" s="338"/>
      <c r="AJ237" s="338"/>
      <c r="AK237" s="338"/>
    </row>
    <row r="238" spans="1:37" s="57" customFormat="1" ht="12.75" customHeight="1" x14ac:dyDescent="0.2">
      <c r="A238" s="338"/>
      <c r="C238" s="23"/>
      <c r="D238" s="211"/>
      <c r="P238" s="338"/>
      <c r="Q238" s="392"/>
      <c r="R238" s="338"/>
      <c r="S238" s="338"/>
      <c r="T238" s="338"/>
      <c r="U238" s="338"/>
      <c r="V238" s="338"/>
      <c r="W238" s="338"/>
      <c r="X238" s="338"/>
      <c r="Y238" s="338"/>
      <c r="Z238" s="338"/>
      <c r="AA238" s="338"/>
      <c r="AB238" s="338"/>
      <c r="AC238" s="338"/>
      <c r="AD238" s="338"/>
      <c r="AE238" s="338"/>
      <c r="AF238" s="338"/>
      <c r="AG238" s="338"/>
      <c r="AH238" s="338"/>
      <c r="AI238" s="338"/>
      <c r="AJ238" s="338"/>
      <c r="AK238" s="338"/>
    </row>
    <row r="239" spans="1:37" s="57" customFormat="1" ht="12.75" customHeight="1" x14ac:dyDescent="0.2">
      <c r="A239" s="338"/>
      <c r="C239" s="23"/>
      <c r="D239" s="211"/>
      <c r="P239" s="338"/>
      <c r="Q239" s="392"/>
      <c r="R239" s="338"/>
      <c r="S239" s="338"/>
      <c r="T239" s="338"/>
      <c r="U239" s="338"/>
      <c r="V239" s="338"/>
      <c r="W239" s="338"/>
      <c r="X239" s="338"/>
      <c r="Y239" s="338"/>
      <c r="Z239" s="338"/>
      <c r="AA239" s="338"/>
      <c r="AB239" s="338"/>
      <c r="AC239" s="338"/>
      <c r="AD239" s="338"/>
      <c r="AE239" s="338"/>
      <c r="AF239" s="338"/>
      <c r="AG239" s="338"/>
      <c r="AH239" s="338"/>
      <c r="AI239" s="338"/>
      <c r="AJ239" s="338"/>
      <c r="AK239" s="338"/>
    </row>
    <row r="240" spans="1:37" s="57" customFormat="1" ht="12.75" customHeight="1" x14ac:dyDescent="0.2">
      <c r="A240" s="338"/>
      <c r="C240" s="23"/>
      <c r="D240" s="211"/>
      <c r="P240" s="338"/>
      <c r="Q240" s="392"/>
      <c r="R240" s="338"/>
      <c r="S240" s="338"/>
      <c r="T240" s="338"/>
      <c r="U240" s="338"/>
      <c r="V240" s="338"/>
      <c r="W240" s="338"/>
      <c r="X240" s="338"/>
      <c r="Y240" s="338"/>
      <c r="Z240" s="338"/>
      <c r="AA240" s="338"/>
      <c r="AB240" s="338"/>
      <c r="AC240" s="338"/>
      <c r="AD240" s="338"/>
      <c r="AE240" s="338"/>
      <c r="AF240" s="338"/>
      <c r="AG240" s="338"/>
      <c r="AH240" s="338"/>
      <c r="AI240" s="338"/>
      <c r="AJ240" s="338"/>
      <c r="AK240" s="338"/>
    </row>
    <row r="241" spans="1:37" s="57" customFormat="1" ht="12.75" customHeight="1" x14ac:dyDescent="0.2">
      <c r="A241" s="338"/>
      <c r="C241" s="23"/>
      <c r="D241" s="211"/>
      <c r="P241" s="338"/>
      <c r="Q241" s="392"/>
      <c r="R241" s="338"/>
      <c r="S241" s="338"/>
      <c r="T241" s="338"/>
      <c r="U241" s="338"/>
      <c r="V241" s="338"/>
      <c r="W241" s="338"/>
      <c r="X241" s="338"/>
      <c r="Y241" s="338"/>
      <c r="Z241" s="338"/>
      <c r="AA241" s="338"/>
      <c r="AB241" s="338"/>
      <c r="AC241" s="338"/>
      <c r="AD241" s="338"/>
      <c r="AE241" s="338"/>
      <c r="AF241" s="338"/>
      <c r="AG241" s="338"/>
      <c r="AH241" s="338"/>
      <c r="AI241" s="338"/>
      <c r="AJ241" s="338"/>
      <c r="AK241" s="338"/>
    </row>
    <row r="242" spans="1:37" s="57" customFormat="1" ht="12.75" customHeight="1" x14ac:dyDescent="0.2">
      <c r="A242" s="338"/>
      <c r="C242" s="23"/>
      <c r="D242" s="211"/>
      <c r="P242" s="338"/>
      <c r="Q242" s="392"/>
      <c r="R242" s="338"/>
      <c r="S242" s="338"/>
      <c r="T242" s="338"/>
      <c r="U242" s="338"/>
      <c r="V242" s="338"/>
      <c r="W242" s="338"/>
      <c r="X242" s="338"/>
      <c r="Y242" s="338"/>
      <c r="Z242" s="338"/>
      <c r="AA242" s="338"/>
      <c r="AB242" s="338"/>
      <c r="AC242" s="338"/>
      <c r="AD242" s="338"/>
      <c r="AE242" s="338"/>
      <c r="AF242" s="338"/>
      <c r="AG242" s="338"/>
      <c r="AH242" s="338"/>
      <c r="AI242" s="338"/>
      <c r="AJ242" s="338"/>
      <c r="AK242" s="338"/>
    </row>
    <row r="243" spans="1:37" s="57" customFormat="1" ht="12.75" customHeight="1" x14ac:dyDescent="0.2">
      <c r="A243" s="338"/>
      <c r="C243" s="23"/>
      <c r="D243" s="211"/>
      <c r="P243" s="338"/>
      <c r="Q243" s="392"/>
      <c r="R243" s="338"/>
      <c r="S243" s="338"/>
      <c r="T243" s="338"/>
      <c r="U243" s="338"/>
      <c r="V243" s="338"/>
      <c r="W243" s="338"/>
      <c r="X243" s="338"/>
      <c r="Y243" s="338"/>
      <c r="Z243" s="338"/>
      <c r="AA243" s="338"/>
      <c r="AB243" s="338"/>
      <c r="AC243" s="338"/>
      <c r="AD243" s="338"/>
      <c r="AE243" s="338"/>
      <c r="AF243" s="338"/>
      <c r="AG243" s="338"/>
      <c r="AH243" s="338"/>
      <c r="AI243" s="338"/>
      <c r="AJ243" s="338"/>
      <c r="AK243" s="338"/>
    </row>
    <row r="244" spans="1:37" s="57" customFormat="1" ht="12.75" customHeight="1" x14ac:dyDescent="0.2">
      <c r="A244" s="338"/>
      <c r="C244" s="23"/>
      <c r="D244" s="211"/>
      <c r="P244" s="338"/>
      <c r="Q244" s="392"/>
      <c r="R244" s="338"/>
      <c r="S244" s="338"/>
      <c r="T244" s="338"/>
      <c r="U244" s="338"/>
      <c r="V244" s="338"/>
      <c r="W244" s="338"/>
      <c r="X244" s="338"/>
      <c r="Y244" s="338"/>
      <c r="Z244" s="338"/>
      <c r="AA244" s="338"/>
      <c r="AB244" s="338"/>
      <c r="AC244" s="338"/>
      <c r="AD244" s="338"/>
      <c r="AE244" s="338"/>
      <c r="AF244" s="338"/>
      <c r="AG244" s="338"/>
      <c r="AH244" s="338"/>
      <c r="AI244" s="338"/>
      <c r="AJ244" s="338"/>
      <c r="AK244" s="338"/>
    </row>
    <row r="245" spans="1:37" s="57" customFormat="1" ht="12.75" customHeight="1" x14ac:dyDescent="0.2">
      <c r="A245" s="338"/>
      <c r="C245" s="23"/>
      <c r="D245" s="211"/>
      <c r="P245" s="338"/>
      <c r="Q245" s="392"/>
      <c r="R245" s="338"/>
      <c r="S245" s="338"/>
      <c r="T245" s="338"/>
      <c r="U245" s="338"/>
      <c r="V245" s="338"/>
      <c r="W245" s="338"/>
      <c r="X245" s="338"/>
      <c r="Y245" s="338"/>
      <c r="Z245" s="338"/>
      <c r="AA245" s="338"/>
      <c r="AB245" s="338"/>
      <c r="AC245" s="338"/>
      <c r="AD245" s="338"/>
      <c r="AE245" s="338"/>
      <c r="AF245" s="338"/>
      <c r="AG245" s="338"/>
      <c r="AH245" s="338"/>
      <c r="AI245" s="338"/>
      <c r="AJ245" s="338"/>
      <c r="AK245" s="338"/>
    </row>
    <row r="246" spans="1:37" s="57" customFormat="1" ht="12.75" customHeight="1" x14ac:dyDescent="0.2">
      <c r="A246" s="338"/>
      <c r="C246" s="23"/>
      <c r="D246" s="211"/>
      <c r="P246" s="338"/>
      <c r="Q246" s="392"/>
      <c r="R246" s="338"/>
      <c r="S246" s="338"/>
      <c r="T246" s="338"/>
      <c r="U246" s="338"/>
      <c r="V246" s="338"/>
      <c r="W246" s="338"/>
      <c r="X246" s="338"/>
      <c r="Y246" s="338"/>
      <c r="Z246" s="338"/>
      <c r="AA246" s="338"/>
      <c r="AB246" s="338"/>
      <c r="AC246" s="338"/>
      <c r="AD246" s="338"/>
      <c r="AE246" s="338"/>
      <c r="AF246" s="338"/>
      <c r="AG246" s="338"/>
      <c r="AH246" s="338"/>
      <c r="AI246" s="338"/>
      <c r="AJ246" s="338"/>
      <c r="AK246" s="338"/>
    </row>
    <row r="247" spans="1:37" s="57" customFormat="1" ht="12.75" customHeight="1" x14ac:dyDescent="0.2">
      <c r="A247" s="338"/>
      <c r="C247" s="23"/>
      <c r="D247" s="211"/>
      <c r="P247" s="338"/>
      <c r="Q247" s="392"/>
      <c r="R247" s="338"/>
      <c r="S247" s="338"/>
      <c r="T247" s="338"/>
      <c r="U247" s="338"/>
      <c r="V247" s="338"/>
      <c r="W247" s="338"/>
      <c r="X247" s="338"/>
      <c r="Y247" s="338"/>
      <c r="Z247" s="338"/>
      <c r="AA247" s="338"/>
      <c r="AB247" s="338"/>
      <c r="AC247" s="338"/>
      <c r="AD247" s="338"/>
      <c r="AE247" s="338"/>
      <c r="AF247" s="338"/>
      <c r="AG247" s="338"/>
      <c r="AH247" s="338"/>
      <c r="AI247" s="338"/>
      <c r="AJ247" s="338"/>
      <c r="AK247" s="338"/>
    </row>
    <row r="248" spans="1:37" s="57" customFormat="1" ht="12.75" customHeight="1" x14ac:dyDescent="0.2">
      <c r="A248" s="338"/>
      <c r="C248" s="23"/>
      <c r="D248" s="211"/>
      <c r="P248" s="338"/>
      <c r="Q248" s="392"/>
      <c r="R248" s="338"/>
      <c r="S248" s="338"/>
      <c r="T248" s="338"/>
      <c r="U248" s="338"/>
      <c r="V248" s="338"/>
      <c r="W248" s="338"/>
      <c r="X248" s="338"/>
      <c r="Y248" s="338"/>
      <c r="Z248" s="338"/>
      <c r="AA248" s="338"/>
      <c r="AB248" s="338"/>
      <c r="AC248" s="338"/>
      <c r="AD248" s="338"/>
      <c r="AE248" s="338"/>
      <c r="AF248" s="338"/>
      <c r="AG248" s="338"/>
      <c r="AH248" s="338"/>
      <c r="AI248" s="338"/>
      <c r="AJ248" s="338"/>
      <c r="AK248" s="338"/>
    </row>
    <row r="249" spans="1:37" s="57" customFormat="1" ht="12.75" customHeight="1" x14ac:dyDescent="0.2">
      <c r="A249" s="338"/>
      <c r="C249" s="23"/>
      <c r="D249" s="211"/>
      <c r="P249" s="338"/>
      <c r="Q249" s="392"/>
      <c r="R249" s="338"/>
      <c r="S249" s="338"/>
      <c r="T249" s="338"/>
      <c r="U249" s="338"/>
      <c r="V249" s="338"/>
      <c r="W249" s="338"/>
      <c r="X249" s="338"/>
      <c r="Y249" s="338"/>
      <c r="Z249" s="338"/>
      <c r="AA249" s="338"/>
      <c r="AB249" s="338"/>
      <c r="AC249" s="338"/>
      <c r="AD249" s="338"/>
      <c r="AE249" s="338"/>
      <c r="AF249" s="338"/>
      <c r="AG249" s="338"/>
      <c r="AH249" s="338"/>
      <c r="AI249" s="338"/>
      <c r="AJ249" s="338"/>
      <c r="AK249" s="338"/>
    </row>
    <row r="250" spans="1:37" s="57" customFormat="1" ht="12.75" customHeight="1" x14ac:dyDescent="0.2">
      <c r="A250" s="338"/>
      <c r="C250" s="23"/>
      <c r="D250" s="211"/>
      <c r="P250" s="338"/>
      <c r="Q250" s="392"/>
      <c r="R250" s="338"/>
      <c r="S250" s="338"/>
      <c r="T250" s="338"/>
      <c r="U250" s="338"/>
      <c r="V250" s="338"/>
      <c r="W250" s="338"/>
      <c r="X250" s="338"/>
      <c r="Y250" s="338"/>
      <c r="Z250" s="338"/>
      <c r="AA250" s="338"/>
      <c r="AB250" s="338"/>
      <c r="AC250" s="338"/>
      <c r="AD250" s="338"/>
      <c r="AE250" s="338"/>
      <c r="AF250" s="338"/>
      <c r="AG250" s="338"/>
      <c r="AH250" s="338"/>
      <c r="AI250" s="338"/>
      <c r="AJ250" s="338"/>
      <c r="AK250" s="338"/>
    </row>
    <row r="251" spans="1:37" s="57" customFormat="1" ht="12.75" customHeight="1" x14ac:dyDescent="0.2">
      <c r="A251" s="338"/>
      <c r="C251" s="23"/>
      <c r="D251" s="211"/>
      <c r="P251" s="338"/>
      <c r="Q251" s="392"/>
      <c r="R251" s="338"/>
      <c r="S251" s="338"/>
      <c r="T251" s="338"/>
      <c r="U251" s="338"/>
      <c r="V251" s="338"/>
      <c r="W251" s="338"/>
      <c r="X251" s="338"/>
      <c r="Y251" s="338"/>
      <c r="Z251" s="338"/>
      <c r="AA251" s="338"/>
      <c r="AB251" s="338"/>
      <c r="AC251" s="338"/>
      <c r="AD251" s="338"/>
      <c r="AE251" s="338"/>
      <c r="AF251" s="338"/>
      <c r="AG251" s="338"/>
      <c r="AH251" s="338"/>
      <c r="AI251" s="338"/>
      <c r="AJ251" s="338"/>
      <c r="AK251" s="338"/>
    </row>
    <row r="252" spans="1:37" s="57" customFormat="1" ht="12.75" customHeight="1" x14ac:dyDescent="0.2">
      <c r="A252" s="338"/>
      <c r="C252" s="23"/>
      <c r="D252" s="211"/>
      <c r="P252" s="338"/>
      <c r="Q252" s="392"/>
      <c r="R252" s="338"/>
      <c r="S252" s="338"/>
      <c r="T252" s="338"/>
      <c r="U252" s="338"/>
      <c r="V252" s="338"/>
      <c r="W252" s="338"/>
      <c r="X252" s="338"/>
      <c r="Y252" s="338"/>
      <c r="Z252" s="338"/>
      <c r="AA252" s="338"/>
      <c r="AB252" s="338"/>
      <c r="AC252" s="338"/>
      <c r="AD252" s="338"/>
      <c r="AE252" s="338"/>
      <c r="AF252" s="338"/>
      <c r="AG252" s="338"/>
      <c r="AH252" s="338"/>
      <c r="AI252" s="338"/>
      <c r="AJ252" s="338"/>
      <c r="AK252" s="338"/>
    </row>
    <row r="253" spans="1:37" s="57" customFormat="1" ht="12.75" customHeight="1" x14ac:dyDescent="0.2">
      <c r="A253" s="338"/>
      <c r="C253" s="23"/>
      <c r="D253" s="211"/>
      <c r="P253" s="338"/>
      <c r="Q253" s="392"/>
      <c r="R253" s="338"/>
      <c r="S253" s="338"/>
      <c r="T253" s="338"/>
      <c r="U253" s="338"/>
      <c r="V253" s="338"/>
      <c r="W253" s="338"/>
      <c r="X253" s="338"/>
      <c r="Y253" s="338"/>
      <c r="Z253" s="338"/>
      <c r="AA253" s="338"/>
      <c r="AB253" s="338"/>
      <c r="AC253" s="338"/>
      <c r="AD253" s="338"/>
      <c r="AE253" s="338"/>
      <c r="AF253" s="338"/>
      <c r="AG253" s="338"/>
      <c r="AH253" s="338"/>
      <c r="AI253" s="338"/>
      <c r="AJ253" s="338"/>
      <c r="AK253" s="338"/>
    </row>
    <row r="254" spans="1:37" s="57" customFormat="1" ht="12.75" customHeight="1" x14ac:dyDescent="0.2">
      <c r="A254" s="338"/>
      <c r="C254" s="23"/>
      <c r="D254" s="211"/>
      <c r="P254" s="338"/>
      <c r="Q254" s="392"/>
      <c r="R254" s="338"/>
      <c r="S254" s="338"/>
      <c r="T254" s="338"/>
      <c r="U254" s="338"/>
      <c r="V254" s="338"/>
      <c r="W254" s="338"/>
      <c r="X254" s="338"/>
      <c r="Y254" s="338"/>
      <c r="Z254" s="338"/>
      <c r="AA254" s="338"/>
      <c r="AB254" s="338"/>
      <c r="AC254" s="338"/>
      <c r="AD254" s="338"/>
      <c r="AE254" s="338"/>
      <c r="AF254" s="338"/>
      <c r="AG254" s="338"/>
      <c r="AH254" s="338"/>
      <c r="AI254" s="338"/>
      <c r="AJ254" s="338"/>
      <c r="AK254" s="338"/>
    </row>
    <row r="255" spans="1:37" s="57" customFormat="1" ht="12.75" customHeight="1" x14ac:dyDescent="0.2">
      <c r="A255" s="338"/>
      <c r="C255" s="23"/>
      <c r="D255" s="211"/>
      <c r="P255" s="338"/>
      <c r="Q255" s="392"/>
      <c r="R255" s="338"/>
      <c r="S255" s="338"/>
      <c r="T255" s="338"/>
      <c r="U255" s="338"/>
      <c r="V255" s="338"/>
      <c r="W255" s="338"/>
      <c r="X255" s="338"/>
      <c r="Y255" s="338"/>
      <c r="Z255" s="338"/>
      <c r="AA255" s="338"/>
      <c r="AB255" s="338"/>
      <c r="AC255" s="338"/>
      <c r="AD255" s="338"/>
      <c r="AE255" s="338"/>
      <c r="AF255" s="338"/>
      <c r="AG255" s="338"/>
      <c r="AH255" s="338"/>
      <c r="AI255" s="338"/>
      <c r="AJ255" s="338"/>
      <c r="AK255" s="338"/>
    </row>
    <row r="256" spans="1:37" s="57" customFormat="1" ht="12.75" customHeight="1" x14ac:dyDescent="0.2">
      <c r="A256" s="338"/>
      <c r="C256" s="23"/>
      <c r="D256" s="211"/>
      <c r="P256" s="338"/>
      <c r="Q256" s="392"/>
      <c r="R256" s="338"/>
      <c r="S256" s="338"/>
      <c r="T256" s="338"/>
      <c r="U256" s="338"/>
      <c r="V256" s="338"/>
      <c r="W256" s="338"/>
      <c r="X256" s="338"/>
      <c r="Y256" s="338"/>
      <c r="Z256" s="338"/>
      <c r="AA256" s="338"/>
      <c r="AB256" s="338"/>
      <c r="AC256" s="338"/>
      <c r="AD256" s="338"/>
      <c r="AE256" s="338"/>
      <c r="AF256" s="338"/>
      <c r="AG256" s="338"/>
      <c r="AH256" s="338"/>
      <c r="AI256" s="338"/>
      <c r="AJ256" s="338"/>
      <c r="AK256" s="338"/>
    </row>
    <row r="257" spans="1:37" s="57" customFormat="1" ht="12.75" customHeight="1" x14ac:dyDescent="0.2">
      <c r="A257" s="338"/>
      <c r="C257" s="23"/>
      <c r="D257" s="211"/>
      <c r="P257" s="338"/>
      <c r="Q257" s="392"/>
      <c r="R257" s="338"/>
      <c r="S257" s="338"/>
      <c r="T257" s="338"/>
      <c r="U257" s="338"/>
      <c r="V257" s="338"/>
      <c r="W257" s="338"/>
      <c r="X257" s="338"/>
      <c r="Y257" s="338"/>
      <c r="Z257" s="338"/>
      <c r="AA257" s="338"/>
      <c r="AB257" s="338"/>
      <c r="AC257" s="338"/>
      <c r="AD257" s="338"/>
      <c r="AE257" s="338"/>
      <c r="AF257" s="338"/>
      <c r="AG257" s="338"/>
      <c r="AH257" s="338"/>
      <c r="AI257" s="338"/>
      <c r="AJ257" s="338"/>
      <c r="AK257" s="338"/>
    </row>
    <row r="258" spans="1:37" s="57" customFormat="1" ht="12.75" customHeight="1" x14ac:dyDescent="0.2">
      <c r="A258" s="338"/>
      <c r="C258" s="23"/>
      <c r="D258" s="211"/>
      <c r="P258" s="338"/>
      <c r="Q258" s="392"/>
      <c r="R258" s="338"/>
      <c r="S258" s="338"/>
      <c r="T258" s="338"/>
      <c r="U258" s="338"/>
      <c r="V258" s="338"/>
      <c r="W258" s="338"/>
      <c r="X258" s="338"/>
      <c r="Y258" s="338"/>
      <c r="Z258" s="338"/>
      <c r="AA258" s="338"/>
      <c r="AB258" s="338"/>
      <c r="AC258" s="338"/>
      <c r="AD258" s="338"/>
      <c r="AE258" s="338"/>
      <c r="AF258" s="338"/>
      <c r="AG258" s="338"/>
      <c r="AH258" s="338"/>
      <c r="AI258" s="338"/>
      <c r="AJ258" s="338"/>
      <c r="AK258" s="338"/>
    </row>
    <row r="259" spans="1:37" s="57" customFormat="1" ht="12.75" customHeight="1" x14ac:dyDescent="0.2">
      <c r="A259" s="338"/>
      <c r="C259" s="23"/>
      <c r="D259" s="211"/>
      <c r="P259" s="338"/>
      <c r="Q259" s="392"/>
      <c r="R259" s="338"/>
      <c r="S259" s="338"/>
      <c r="T259" s="338"/>
      <c r="U259" s="338"/>
      <c r="V259" s="338"/>
      <c r="W259" s="338"/>
      <c r="X259" s="338"/>
      <c r="Y259" s="338"/>
      <c r="Z259" s="338"/>
      <c r="AA259" s="338"/>
      <c r="AB259" s="338"/>
      <c r="AC259" s="338"/>
      <c r="AD259" s="338"/>
      <c r="AE259" s="338"/>
      <c r="AF259" s="338"/>
      <c r="AG259" s="338"/>
      <c r="AH259" s="338"/>
      <c r="AI259" s="338"/>
      <c r="AJ259" s="338"/>
      <c r="AK259" s="338"/>
    </row>
    <row r="260" spans="1:37" s="57" customFormat="1" ht="12.75" customHeight="1" x14ac:dyDescent="0.2">
      <c r="A260" s="338"/>
      <c r="C260" s="23"/>
      <c r="D260" s="211"/>
      <c r="P260" s="338"/>
      <c r="Q260" s="392"/>
      <c r="R260" s="338"/>
      <c r="S260" s="338"/>
      <c r="T260" s="338"/>
      <c r="U260" s="338"/>
      <c r="V260" s="338"/>
      <c r="W260" s="338"/>
      <c r="X260" s="338"/>
      <c r="Y260" s="338"/>
      <c r="Z260" s="338"/>
      <c r="AA260" s="338"/>
      <c r="AB260" s="338"/>
      <c r="AC260" s="338"/>
      <c r="AD260" s="338"/>
      <c r="AE260" s="338"/>
      <c r="AF260" s="338"/>
      <c r="AG260" s="338"/>
      <c r="AH260" s="338"/>
      <c r="AI260" s="338"/>
      <c r="AJ260" s="338"/>
      <c r="AK260" s="338"/>
    </row>
    <row r="261" spans="1:37" s="57" customFormat="1" ht="12.75" customHeight="1" x14ac:dyDescent="0.2">
      <c r="A261" s="338"/>
      <c r="C261" s="23"/>
      <c r="D261" s="211"/>
      <c r="P261" s="338"/>
      <c r="Q261" s="392"/>
      <c r="R261" s="338"/>
      <c r="S261" s="338"/>
      <c r="T261" s="338"/>
      <c r="U261" s="338"/>
      <c r="V261" s="338"/>
      <c r="W261" s="338"/>
      <c r="X261" s="338"/>
      <c r="Y261" s="338"/>
      <c r="Z261" s="338"/>
      <c r="AA261" s="338"/>
      <c r="AB261" s="338"/>
      <c r="AC261" s="338"/>
      <c r="AD261" s="338"/>
      <c r="AE261" s="338"/>
      <c r="AF261" s="338"/>
      <c r="AG261" s="338"/>
      <c r="AH261" s="338"/>
      <c r="AI261" s="338"/>
      <c r="AJ261" s="338"/>
      <c r="AK261" s="338"/>
    </row>
    <row r="262" spans="1:37" s="57" customFormat="1" ht="12.75" customHeight="1" x14ac:dyDescent="0.2">
      <c r="A262" s="338"/>
      <c r="C262" s="23"/>
      <c r="D262" s="211"/>
      <c r="P262" s="338"/>
      <c r="Q262" s="392"/>
      <c r="R262" s="338"/>
      <c r="S262" s="338"/>
      <c r="T262" s="338"/>
      <c r="U262" s="338"/>
      <c r="V262" s="338"/>
      <c r="W262" s="338"/>
      <c r="X262" s="338"/>
      <c r="Y262" s="338"/>
      <c r="Z262" s="338"/>
      <c r="AA262" s="338"/>
      <c r="AB262" s="338"/>
      <c r="AC262" s="338"/>
      <c r="AD262" s="338"/>
      <c r="AE262" s="338"/>
      <c r="AF262" s="338"/>
      <c r="AG262" s="338"/>
      <c r="AH262" s="338"/>
      <c r="AI262" s="338"/>
      <c r="AJ262" s="338"/>
      <c r="AK262" s="338"/>
    </row>
    <row r="263" spans="1:37" s="57" customFormat="1" ht="12.75" customHeight="1" x14ac:dyDescent="0.2">
      <c r="A263" s="338"/>
      <c r="C263" s="23"/>
      <c r="D263" s="211"/>
      <c r="P263" s="338"/>
      <c r="Q263" s="392"/>
      <c r="R263" s="338"/>
      <c r="S263" s="338"/>
      <c r="T263" s="338"/>
      <c r="U263" s="338"/>
      <c r="V263" s="338"/>
      <c r="W263" s="338"/>
      <c r="X263" s="338"/>
      <c r="Y263" s="338"/>
      <c r="Z263" s="338"/>
      <c r="AA263" s="338"/>
      <c r="AB263" s="338"/>
      <c r="AC263" s="338"/>
      <c r="AD263" s="338"/>
      <c r="AE263" s="338"/>
      <c r="AF263" s="338"/>
      <c r="AG263" s="338"/>
      <c r="AH263" s="338"/>
      <c r="AI263" s="338"/>
      <c r="AJ263" s="338"/>
      <c r="AK263" s="338"/>
    </row>
    <row r="264" spans="1:37" s="57" customFormat="1" ht="12.75" customHeight="1" x14ac:dyDescent="0.2">
      <c r="A264" s="338"/>
      <c r="C264" s="23"/>
      <c r="D264" s="211"/>
      <c r="P264" s="338"/>
      <c r="Q264" s="392"/>
      <c r="R264" s="338"/>
      <c r="S264" s="338"/>
      <c r="T264" s="338"/>
      <c r="U264" s="338"/>
      <c r="V264" s="338"/>
      <c r="W264" s="338"/>
      <c r="X264" s="338"/>
      <c r="Y264" s="338"/>
      <c r="Z264" s="338"/>
      <c r="AA264" s="338"/>
      <c r="AB264" s="338"/>
      <c r="AC264" s="338"/>
      <c r="AD264" s="338"/>
      <c r="AE264" s="338"/>
      <c r="AF264" s="338"/>
      <c r="AG264" s="338"/>
      <c r="AH264" s="338"/>
      <c r="AI264" s="338"/>
      <c r="AJ264" s="338"/>
      <c r="AK264" s="338"/>
    </row>
    <row r="265" spans="1:37" s="57" customFormat="1" ht="12.75" customHeight="1" x14ac:dyDescent="0.2">
      <c r="A265" s="338"/>
      <c r="C265" s="23"/>
      <c r="D265" s="211"/>
      <c r="P265" s="338"/>
      <c r="Q265" s="392"/>
      <c r="R265" s="338"/>
      <c r="S265" s="338"/>
      <c r="T265" s="338"/>
      <c r="U265" s="338"/>
      <c r="V265" s="338"/>
      <c r="W265" s="338"/>
      <c r="X265" s="338"/>
      <c r="Y265" s="338"/>
      <c r="Z265" s="338"/>
      <c r="AA265" s="338"/>
      <c r="AB265" s="338"/>
      <c r="AC265" s="338"/>
      <c r="AD265" s="338"/>
      <c r="AE265" s="338"/>
      <c r="AF265" s="338"/>
      <c r="AG265" s="338"/>
      <c r="AH265" s="338"/>
      <c r="AI265" s="338"/>
      <c r="AJ265" s="338"/>
      <c r="AK265" s="338"/>
    </row>
    <row r="266" spans="1:37" s="57" customFormat="1" ht="12.75" customHeight="1" x14ac:dyDescent="0.2">
      <c r="A266" s="338"/>
      <c r="C266" s="23"/>
      <c r="D266" s="211"/>
      <c r="P266" s="338"/>
      <c r="Q266" s="392"/>
      <c r="R266" s="338"/>
      <c r="S266" s="338"/>
      <c r="T266" s="338"/>
      <c r="U266" s="338"/>
      <c r="V266" s="338"/>
      <c r="W266" s="338"/>
      <c r="X266" s="338"/>
      <c r="Y266" s="338"/>
      <c r="Z266" s="338"/>
      <c r="AA266" s="338"/>
      <c r="AB266" s="338"/>
      <c r="AC266" s="338"/>
      <c r="AD266" s="338"/>
      <c r="AE266" s="338"/>
      <c r="AF266" s="338"/>
      <c r="AG266" s="338"/>
      <c r="AH266" s="338"/>
      <c r="AI266" s="338"/>
      <c r="AJ266" s="338"/>
      <c r="AK266" s="338"/>
    </row>
    <row r="267" spans="1:37" s="57" customFormat="1" ht="12.75" customHeight="1" x14ac:dyDescent="0.2">
      <c r="A267" s="338"/>
      <c r="C267" s="23"/>
      <c r="D267" s="211"/>
      <c r="P267" s="338"/>
      <c r="Q267" s="392"/>
      <c r="R267" s="338"/>
      <c r="S267" s="338"/>
      <c r="T267" s="338"/>
      <c r="U267" s="338"/>
      <c r="V267" s="338"/>
      <c r="W267" s="338"/>
      <c r="X267" s="338"/>
      <c r="Y267" s="338"/>
      <c r="Z267" s="338"/>
      <c r="AA267" s="338"/>
      <c r="AB267" s="338"/>
      <c r="AC267" s="338"/>
      <c r="AD267" s="338"/>
      <c r="AE267" s="338"/>
      <c r="AF267" s="338"/>
      <c r="AG267" s="338"/>
      <c r="AH267" s="338"/>
      <c r="AI267" s="338"/>
      <c r="AJ267" s="338"/>
      <c r="AK267" s="338"/>
    </row>
    <row r="268" spans="1:37" s="57" customFormat="1" ht="12.75" customHeight="1" x14ac:dyDescent="0.2">
      <c r="A268" s="338"/>
      <c r="C268" s="23"/>
      <c r="D268" s="211"/>
      <c r="P268" s="338"/>
      <c r="Q268" s="392"/>
      <c r="R268" s="338"/>
      <c r="S268" s="338"/>
      <c r="T268" s="338"/>
      <c r="U268" s="338"/>
      <c r="V268" s="338"/>
      <c r="W268" s="338"/>
      <c r="X268" s="338"/>
      <c r="Y268" s="338"/>
      <c r="Z268" s="338"/>
      <c r="AA268" s="338"/>
      <c r="AB268" s="338"/>
      <c r="AC268" s="338"/>
      <c r="AD268" s="338"/>
      <c r="AE268" s="338"/>
      <c r="AF268" s="338"/>
      <c r="AG268" s="338"/>
      <c r="AH268" s="338"/>
      <c r="AI268" s="338"/>
      <c r="AJ268" s="338"/>
      <c r="AK268" s="338"/>
    </row>
    <row r="269" spans="1:37" s="57" customFormat="1" ht="12.75" customHeight="1" x14ac:dyDescent="0.2">
      <c r="A269" s="338"/>
      <c r="C269" s="23"/>
      <c r="D269" s="211"/>
      <c r="P269" s="338"/>
      <c r="Q269" s="392"/>
      <c r="R269" s="338"/>
      <c r="S269" s="338"/>
      <c r="T269" s="338"/>
      <c r="U269" s="338"/>
      <c r="V269" s="338"/>
      <c r="W269" s="338"/>
      <c r="X269" s="338"/>
      <c r="Y269" s="338"/>
      <c r="Z269" s="338"/>
      <c r="AA269" s="338"/>
      <c r="AB269" s="338"/>
      <c r="AC269" s="338"/>
      <c r="AD269" s="338"/>
      <c r="AE269" s="338"/>
      <c r="AF269" s="338"/>
      <c r="AG269" s="338"/>
      <c r="AH269" s="338"/>
      <c r="AI269" s="338"/>
      <c r="AJ269" s="338"/>
      <c r="AK269" s="338"/>
    </row>
    <row r="270" spans="1:37" s="57" customFormat="1" ht="12.75" customHeight="1" x14ac:dyDescent="0.2">
      <c r="A270" s="338"/>
      <c r="C270" s="23"/>
      <c r="D270" s="211"/>
      <c r="P270" s="338"/>
      <c r="Q270" s="392"/>
      <c r="R270" s="338"/>
      <c r="S270" s="338"/>
      <c r="T270" s="338"/>
      <c r="U270" s="338"/>
      <c r="V270" s="338"/>
      <c r="W270" s="338"/>
      <c r="X270" s="338"/>
      <c r="Y270" s="338"/>
      <c r="Z270" s="338"/>
      <c r="AA270" s="338"/>
      <c r="AB270" s="338"/>
      <c r="AC270" s="338"/>
      <c r="AD270" s="338"/>
      <c r="AE270" s="338"/>
      <c r="AF270" s="338"/>
      <c r="AG270" s="338"/>
      <c r="AH270" s="338"/>
      <c r="AI270" s="338"/>
      <c r="AJ270" s="338"/>
      <c r="AK270" s="338"/>
    </row>
    <row r="271" spans="1:37" s="57" customFormat="1" ht="12.75" customHeight="1" x14ac:dyDescent="0.2">
      <c r="A271" s="338"/>
      <c r="C271" s="23"/>
      <c r="D271" s="211"/>
      <c r="P271" s="338"/>
      <c r="Q271" s="392"/>
      <c r="R271" s="338"/>
      <c r="S271" s="338"/>
      <c r="T271" s="338"/>
      <c r="U271" s="338"/>
      <c r="V271" s="338"/>
      <c r="W271" s="338"/>
      <c r="X271" s="338"/>
      <c r="Y271" s="338"/>
      <c r="Z271" s="338"/>
      <c r="AA271" s="338"/>
      <c r="AB271" s="338"/>
      <c r="AC271" s="338"/>
      <c r="AD271" s="338"/>
      <c r="AE271" s="338"/>
      <c r="AF271" s="338"/>
      <c r="AG271" s="338"/>
      <c r="AH271" s="338"/>
      <c r="AI271" s="338"/>
      <c r="AJ271" s="338"/>
      <c r="AK271" s="338"/>
    </row>
    <row r="272" spans="1:37" s="57" customFormat="1" ht="12.75" customHeight="1" x14ac:dyDescent="0.2">
      <c r="A272" s="338"/>
      <c r="C272" s="23"/>
      <c r="D272" s="211"/>
      <c r="P272" s="338"/>
      <c r="Q272" s="392"/>
      <c r="R272" s="338"/>
      <c r="S272" s="338"/>
      <c r="T272" s="338"/>
      <c r="U272" s="338"/>
      <c r="V272" s="338"/>
      <c r="W272" s="338"/>
      <c r="X272" s="338"/>
      <c r="Y272" s="338"/>
      <c r="Z272" s="338"/>
      <c r="AA272" s="338"/>
      <c r="AB272" s="338"/>
      <c r="AC272" s="338"/>
      <c r="AD272" s="338"/>
      <c r="AE272" s="338"/>
      <c r="AF272" s="338"/>
      <c r="AG272" s="338"/>
      <c r="AH272" s="338"/>
      <c r="AI272" s="338"/>
      <c r="AJ272" s="338"/>
      <c r="AK272" s="338"/>
    </row>
    <row r="273" spans="1:37" s="57" customFormat="1" ht="12.75" customHeight="1" x14ac:dyDescent="0.2">
      <c r="A273" s="338"/>
      <c r="C273" s="23"/>
      <c r="D273" s="211"/>
      <c r="P273" s="338"/>
      <c r="Q273" s="392"/>
      <c r="R273" s="338"/>
      <c r="S273" s="338"/>
      <c r="T273" s="338"/>
      <c r="U273" s="338"/>
      <c r="V273" s="338"/>
      <c r="W273" s="338"/>
      <c r="X273" s="338"/>
      <c r="Y273" s="338"/>
      <c r="Z273" s="338"/>
      <c r="AA273" s="338"/>
      <c r="AB273" s="338"/>
      <c r="AC273" s="338"/>
      <c r="AD273" s="338"/>
      <c r="AE273" s="338"/>
      <c r="AF273" s="338"/>
      <c r="AG273" s="338"/>
      <c r="AH273" s="338"/>
      <c r="AI273" s="338"/>
      <c r="AJ273" s="338"/>
      <c r="AK273" s="338"/>
    </row>
    <row r="274" spans="1:37" s="57" customFormat="1" ht="12.75" customHeight="1" x14ac:dyDescent="0.2">
      <c r="A274" s="338"/>
      <c r="C274" s="23"/>
      <c r="D274" s="211"/>
      <c r="P274" s="338"/>
      <c r="Q274" s="392"/>
      <c r="R274" s="338"/>
      <c r="S274" s="338"/>
      <c r="T274" s="338"/>
      <c r="U274" s="338"/>
      <c r="V274" s="338"/>
      <c r="W274" s="338"/>
      <c r="X274" s="338"/>
      <c r="Y274" s="338"/>
      <c r="Z274" s="338"/>
      <c r="AA274" s="338"/>
      <c r="AB274" s="338"/>
      <c r="AC274" s="338"/>
      <c r="AD274" s="338"/>
      <c r="AE274" s="338"/>
      <c r="AF274" s="338"/>
      <c r="AG274" s="338"/>
      <c r="AH274" s="338"/>
      <c r="AI274" s="338"/>
      <c r="AJ274" s="338"/>
      <c r="AK274" s="338"/>
    </row>
    <row r="275" spans="1:37" s="57" customFormat="1" ht="12.75" customHeight="1" x14ac:dyDescent="0.2">
      <c r="A275" s="338"/>
      <c r="C275" s="23"/>
      <c r="D275" s="211"/>
      <c r="P275" s="338"/>
      <c r="Q275" s="392"/>
      <c r="R275" s="338"/>
      <c r="S275" s="338"/>
      <c r="T275" s="338"/>
      <c r="U275" s="338"/>
      <c r="V275" s="338"/>
      <c r="W275" s="338"/>
      <c r="X275" s="338"/>
      <c r="Y275" s="338"/>
      <c r="Z275" s="338"/>
      <c r="AA275" s="338"/>
      <c r="AB275" s="338"/>
      <c r="AC275" s="338"/>
      <c r="AD275" s="338"/>
      <c r="AE275" s="338"/>
      <c r="AF275" s="338"/>
      <c r="AG275" s="338"/>
      <c r="AH275" s="338"/>
      <c r="AI275" s="338"/>
      <c r="AJ275" s="338"/>
      <c r="AK275" s="338"/>
    </row>
    <row r="276" spans="1:37" s="57" customFormat="1" ht="12.75" customHeight="1" x14ac:dyDescent="0.2">
      <c r="A276" s="338"/>
      <c r="C276" s="23"/>
      <c r="D276" s="211"/>
      <c r="P276" s="338"/>
      <c r="Q276" s="392"/>
      <c r="R276" s="338"/>
      <c r="S276" s="338"/>
      <c r="T276" s="338"/>
      <c r="U276" s="338"/>
      <c r="V276" s="338"/>
      <c r="W276" s="338"/>
      <c r="X276" s="338"/>
      <c r="Y276" s="338"/>
      <c r="Z276" s="338"/>
      <c r="AA276" s="338"/>
      <c r="AB276" s="338"/>
      <c r="AC276" s="338"/>
      <c r="AD276" s="338"/>
      <c r="AE276" s="338"/>
      <c r="AF276" s="338"/>
      <c r="AG276" s="338"/>
      <c r="AH276" s="338"/>
      <c r="AI276" s="338"/>
      <c r="AJ276" s="338"/>
      <c r="AK276" s="338"/>
    </row>
    <row r="277" spans="1:37" s="57" customFormat="1" ht="12.75" customHeight="1" x14ac:dyDescent="0.2">
      <c r="A277" s="338"/>
      <c r="C277" s="23"/>
      <c r="D277" s="211"/>
      <c r="P277" s="338"/>
      <c r="Q277" s="392"/>
      <c r="R277" s="338"/>
      <c r="S277" s="338"/>
      <c r="T277" s="338"/>
      <c r="U277" s="338"/>
      <c r="V277" s="338"/>
      <c r="W277" s="338"/>
      <c r="X277" s="338"/>
      <c r="Y277" s="338"/>
      <c r="Z277" s="338"/>
      <c r="AA277" s="338"/>
      <c r="AB277" s="338"/>
      <c r="AC277" s="338"/>
      <c r="AD277" s="338"/>
      <c r="AE277" s="338"/>
      <c r="AF277" s="338"/>
      <c r="AG277" s="338"/>
      <c r="AH277" s="338"/>
      <c r="AI277" s="338"/>
      <c r="AJ277" s="338"/>
      <c r="AK277" s="338"/>
    </row>
    <row r="278" spans="1:37" s="57" customFormat="1" ht="12.75" customHeight="1" x14ac:dyDescent="0.2">
      <c r="A278" s="338"/>
      <c r="C278" s="23"/>
      <c r="D278" s="211"/>
      <c r="P278" s="338"/>
      <c r="Q278" s="392"/>
      <c r="R278" s="338"/>
      <c r="S278" s="338"/>
      <c r="T278" s="338"/>
      <c r="U278" s="338"/>
      <c r="V278" s="338"/>
      <c r="W278" s="338"/>
      <c r="X278" s="338"/>
      <c r="Y278" s="338"/>
      <c r="Z278" s="338"/>
      <c r="AA278" s="338"/>
      <c r="AB278" s="338"/>
      <c r="AC278" s="338"/>
      <c r="AD278" s="338"/>
      <c r="AE278" s="338"/>
      <c r="AF278" s="338"/>
      <c r="AG278" s="338"/>
      <c r="AH278" s="338"/>
      <c r="AI278" s="338"/>
      <c r="AJ278" s="338"/>
      <c r="AK278" s="338"/>
    </row>
    <row r="279" spans="1:37" s="57" customFormat="1" ht="12.75" customHeight="1" x14ac:dyDescent="0.2">
      <c r="A279" s="338"/>
      <c r="C279" s="23"/>
      <c r="D279" s="211"/>
      <c r="P279" s="338"/>
      <c r="Q279" s="392"/>
      <c r="R279" s="338"/>
      <c r="S279" s="338"/>
      <c r="T279" s="338"/>
      <c r="U279" s="338"/>
      <c r="V279" s="338"/>
      <c r="W279" s="338"/>
      <c r="X279" s="338"/>
      <c r="Y279" s="338"/>
      <c r="Z279" s="338"/>
      <c r="AA279" s="338"/>
      <c r="AB279" s="338"/>
      <c r="AC279" s="338"/>
      <c r="AD279" s="338"/>
      <c r="AE279" s="338"/>
      <c r="AF279" s="338"/>
      <c r="AG279" s="338"/>
      <c r="AH279" s="338"/>
      <c r="AI279" s="338"/>
      <c r="AJ279" s="338"/>
      <c r="AK279" s="338"/>
    </row>
    <row r="280" spans="1:37" s="57" customFormat="1" ht="12.75" customHeight="1" x14ac:dyDescent="0.2">
      <c r="A280" s="338"/>
      <c r="C280" s="23"/>
      <c r="D280" s="211"/>
      <c r="P280" s="338"/>
      <c r="Q280" s="392"/>
      <c r="R280" s="338"/>
      <c r="S280" s="338"/>
      <c r="T280" s="338"/>
      <c r="U280" s="338"/>
      <c r="V280" s="338"/>
      <c r="W280" s="338"/>
      <c r="X280" s="338"/>
      <c r="Y280" s="338"/>
      <c r="Z280" s="338"/>
      <c r="AA280" s="338"/>
      <c r="AB280" s="338"/>
      <c r="AC280" s="338"/>
      <c r="AD280" s="338"/>
      <c r="AE280" s="338"/>
      <c r="AF280" s="338"/>
      <c r="AG280" s="338"/>
      <c r="AH280" s="338"/>
      <c r="AI280" s="338"/>
      <c r="AJ280" s="338"/>
      <c r="AK280" s="338"/>
    </row>
    <row r="281" spans="1:37" s="57" customFormat="1" ht="12.75" customHeight="1" x14ac:dyDescent="0.2">
      <c r="A281" s="338"/>
      <c r="C281" s="23"/>
      <c r="D281" s="211"/>
      <c r="P281" s="338"/>
      <c r="Q281" s="392"/>
      <c r="R281" s="338"/>
      <c r="S281" s="338"/>
      <c r="T281" s="338"/>
      <c r="U281" s="338"/>
      <c r="V281" s="338"/>
      <c r="W281" s="338"/>
      <c r="X281" s="338"/>
      <c r="Y281" s="338"/>
      <c r="Z281" s="338"/>
      <c r="AA281" s="338"/>
      <c r="AB281" s="338"/>
      <c r="AC281" s="338"/>
      <c r="AD281" s="338"/>
      <c r="AE281" s="338"/>
      <c r="AF281" s="338"/>
      <c r="AG281" s="338"/>
      <c r="AH281" s="338"/>
      <c r="AI281" s="338"/>
      <c r="AJ281" s="338"/>
      <c r="AK281" s="338"/>
    </row>
    <row r="282" spans="1:37" s="57" customFormat="1" ht="12.75" customHeight="1" x14ac:dyDescent="0.2">
      <c r="A282" s="338"/>
      <c r="C282" s="23"/>
      <c r="D282" s="211"/>
      <c r="P282" s="338"/>
      <c r="Q282" s="392"/>
      <c r="R282" s="338"/>
      <c r="S282" s="338"/>
      <c r="T282" s="338"/>
      <c r="U282" s="338"/>
      <c r="V282" s="338"/>
      <c r="W282" s="338"/>
      <c r="X282" s="338"/>
      <c r="Y282" s="338"/>
      <c r="Z282" s="338"/>
      <c r="AA282" s="338"/>
      <c r="AB282" s="338"/>
      <c r="AC282" s="338"/>
      <c r="AD282" s="338"/>
      <c r="AE282" s="338"/>
      <c r="AF282" s="338"/>
      <c r="AG282" s="338"/>
      <c r="AH282" s="338"/>
      <c r="AI282" s="338"/>
      <c r="AJ282" s="338"/>
      <c r="AK282" s="338"/>
    </row>
    <row r="283" spans="1:37" s="57" customFormat="1" ht="12.75" customHeight="1" x14ac:dyDescent="0.2">
      <c r="A283" s="338"/>
      <c r="C283" s="23"/>
      <c r="D283" s="211"/>
      <c r="P283" s="338"/>
      <c r="Q283" s="392"/>
      <c r="R283" s="338"/>
      <c r="S283" s="338"/>
      <c r="T283" s="338"/>
      <c r="U283" s="338"/>
      <c r="V283" s="338"/>
      <c r="W283" s="338"/>
      <c r="X283" s="338"/>
      <c r="Y283" s="338"/>
      <c r="Z283" s="338"/>
      <c r="AA283" s="338"/>
      <c r="AB283" s="338"/>
      <c r="AC283" s="338"/>
      <c r="AD283" s="338"/>
      <c r="AE283" s="338"/>
      <c r="AF283" s="338"/>
      <c r="AG283" s="338"/>
      <c r="AH283" s="338"/>
      <c r="AI283" s="338"/>
      <c r="AJ283" s="338"/>
      <c r="AK283" s="338"/>
    </row>
    <row r="284" spans="1:37" s="57" customFormat="1" ht="12.75" customHeight="1" x14ac:dyDescent="0.2">
      <c r="A284" s="338"/>
      <c r="C284" s="23"/>
      <c r="D284" s="211"/>
      <c r="P284" s="338"/>
      <c r="Q284" s="392"/>
      <c r="R284" s="338"/>
      <c r="S284" s="338"/>
      <c r="T284" s="338"/>
      <c r="U284" s="338"/>
      <c r="V284" s="338"/>
      <c r="W284" s="338"/>
      <c r="X284" s="338"/>
      <c r="Y284" s="338"/>
      <c r="Z284" s="338"/>
      <c r="AA284" s="338"/>
      <c r="AB284" s="338"/>
      <c r="AC284" s="338"/>
      <c r="AD284" s="338"/>
      <c r="AE284" s="338"/>
      <c r="AF284" s="338"/>
      <c r="AG284" s="338"/>
      <c r="AH284" s="338"/>
      <c r="AI284" s="338"/>
      <c r="AJ284" s="338"/>
      <c r="AK284" s="338"/>
    </row>
    <row r="285" spans="1:37" s="57" customFormat="1" ht="12.75" customHeight="1" x14ac:dyDescent="0.2">
      <c r="A285" s="338"/>
      <c r="C285" s="23"/>
      <c r="D285" s="211"/>
      <c r="P285" s="338"/>
      <c r="Q285" s="392"/>
      <c r="R285" s="338"/>
      <c r="S285" s="338"/>
      <c r="T285" s="338"/>
      <c r="U285" s="338"/>
      <c r="V285" s="338"/>
      <c r="W285" s="338"/>
      <c r="X285" s="338"/>
      <c r="Y285" s="338"/>
      <c r="Z285" s="338"/>
      <c r="AA285" s="338"/>
      <c r="AB285" s="338"/>
      <c r="AC285" s="338"/>
      <c r="AD285" s="338"/>
      <c r="AE285" s="338"/>
      <c r="AF285" s="338"/>
      <c r="AG285" s="338"/>
      <c r="AH285" s="338"/>
      <c r="AI285" s="338"/>
      <c r="AJ285" s="338"/>
      <c r="AK285" s="338"/>
    </row>
    <row r="286" spans="1:37" s="57" customFormat="1" ht="12.75" customHeight="1" x14ac:dyDescent="0.2">
      <c r="A286" s="338"/>
      <c r="C286" s="23"/>
      <c r="D286" s="211"/>
      <c r="P286" s="338"/>
      <c r="Q286" s="392"/>
      <c r="R286" s="338"/>
      <c r="S286" s="338"/>
      <c r="T286" s="338"/>
      <c r="U286" s="338"/>
      <c r="V286" s="338"/>
      <c r="W286" s="338"/>
      <c r="X286" s="338"/>
      <c r="Y286" s="338"/>
      <c r="Z286" s="338"/>
      <c r="AA286" s="338"/>
      <c r="AB286" s="338"/>
      <c r="AC286" s="338"/>
      <c r="AD286" s="338"/>
      <c r="AE286" s="338"/>
      <c r="AF286" s="338"/>
      <c r="AG286" s="338"/>
      <c r="AH286" s="338"/>
      <c r="AI286" s="338"/>
      <c r="AJ286" s="338"/>
      <c r="AK286" s="338"/>
    </row>
  </sheetData>
  <sheetProtection algorithmName="SHA-512" hashValue="Wnf4LAtshrmdDWwRBs66NgdlC4cep8f1sjtXzFd/70Itop1lVy1+n8Izs4cfH5r3IH5ukDahCmcjxKv+VOgTDQ==" saltValue="D6pvAzowhFnju4fTUewSdA==" spinCount="100000" sheet="1" formatCells="0" formatColumns="0" formatRows="0" insertColumns="0" insertRows="0" insertHyperlinks="0" deleteColumns="0" deleteRows="0" sort="0" autoFilter="0" pivotTables="0"/>
  <customSheetViews>
    <customSheetView guid="{AC616ED4-7E19-479D-8B83-A78F84CC9BC3}">
      <selection activeCell="B5" sqref="B5"/>
      <pageMargins left="0.19685039370078741" right="0.19685039370078741" top="0.59055118110236227" bottom="0.19685039370078741" header="0" footer="0"/>
      <pageSetup paperSize="9" orientation="landscape" r:id="rId1"/>
      <headerFooter alignWithMargins="0">
        <oddFooter>&amp;LLandwirtschaftliche Fachbehörde</oddFooter>
      </headerFooter>
    </customSheetView>
  </customSheetViews>
  <mergeCells count="38">
    <mergeCell ref="B1:O1"/>
    <mergeCell ref="B16:C16"/>
    <mergeCell ref="B17:C17"/>
    <mergeCell ref="B18:C18"/>
    <mergeCell ref="B19:C19"/>
    <mergeCell ref="I8:J8"/>
    <mergeCell ref="G6:H6"/>
    <mergeCell ref="I6:J6"/>
    <mergeCell ref="G7:H7"/>
    <mergeCell ref="I7:J7"/>
    <mergeCell ref="G8:H8"/>
    <mergeCell ref="G3:H3"/>
    <mergeCell ref="I3:J3"/>
    <mergeCell ref="G4:H4"/>
    <mergeCell ref="I4:J4"/>
    <mergeCell ref="G5:H5"/>
    <mergeCell ref="G14:H14"/>
    <mergeCell ref="I10:J10"/>
    <mergeCell ref="I11:J11"/>
    <mergeCell ref="I12:J12"/>
    <mergeCell ref="I13:J13"/>
    <mergeCell ref="I14:J14"/>
    <mergeCell ref="G15:H15"/>
    <mergeCell ref="I15:J15"/>
    <mergeCell ref="K15:L15"/>
    <mergeCell ref="K3:L3"/>
    <mergeCell ref="K10:L10"/>
    <mergeCell ref="K11:L11"/>
    <mergeCell ref="K12:L12"/>
    <mergeCell ref="K13:L13"/>
    <mergeCell ref="K14:L14"/>
    <mergeCell ref="G9:H9"/>
    <mergeCell ref="I9:J9"/>
    <mergeCell ref="G10:H10"/>
    <mergeCell ref="G11:H11"/>
    <mergeCell ref="G12:H12"/>
    <mergeCell ref="I5:J5"/>
    <mergeCell ref="G13:H13"/>
  </mergeCells>
  <phoneticPr fontId="0" type="noConversion"/>
  <pageMargins left="0.19685039370078741" right="0.19685039370078741" top="0.59055118110236227" bottom="0.39370078740157483" header="0" footer="0"/>
  <pageSetup paperSize="9" scale="96" fitToHeight="2" orientation="landscape" r:id="rId2"/>
  <headerFooter alignWithMargins="0">
    <oddHeader>Seite &amp;P von &amp;N</oddHeader>
    <oddFooter>&amp;LLandwirtschaftliche Fachbehörde</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99"/>
    <pageSetUpPr fitToPage="1"/>
  </sheetPr>
  <dimension ref="A1:Y271"/>
  <sheetViews>
    <sheetView zoomScaleNormal="100" workbookViewId="0">
      <selection activeCell="B5" sqref="B5"/>
    </sheetView>
  </sheetViews>
  <sheetFormatPr baseColWidth="10" defaultColWidth="11.42578125" defaultRowHeight="12.75" customHeight="1" x14ac:dyDescent="0.2"/>
  <cols>
    <col min="1" max="1" width="2.140625" style="368" customWidth="1"/>
    <col min="2" max="2" width="8.85546875" style="24" customWidth="1"/>
    <col min="3" max="3" width="86.5703125" style="23" customWidth="1"/>
    <col min="4" max="4" width="2.28515625" style="387" customWidth="1"/>
    <col min="5" max="5" width="8.28515625" style="24" customWidth="1"/>
    <col min="6" max="6" width="8.5703125" style="24" customWidth="1"/>
    <col min="7" max="8" width="11.28515625" style="24" customWidth="1"/>
    <col min="9" max="9" width="9.140625" style="24" customWidth="1"/>
    <col min="10" max="10" width="9.28515625" style="24" customWidth="1"/>
    <col min="11" max="11" width="3.28515625" style="368" customWidth="1"/>
    <col min="12" max="25" width="11.42578125" style="368"/>
    <col min="26" max="16384" width="11.42578125" style="24"/>
  </cols>
  <sheetData>
    <row r="1" spans="1:25" s="368" customFormat="1" ht="18.75" customHeight="1" thickBot="1" x14ac:dyDescent="0.25">
      <c r="B1" s="668" t="s">
        <v>442</v>
      </c>
      <c r="C1" s="668"/>
      <c r="D1" s="668"/>
      <c r="E1" s="668"/>
      <c r="F1" s="668"/>
      <c r="G1" s="668"/>
      <c r="H1" s="668"/>
      <c r="I1" s="674">
        <f>Betriebsdaten!D11</f>
        <v>130123456789</v>
      </c>
      <c r="J1" s="674"/>
    </row>
    <row r="2" spans="1:25" s="457" customFormat="1" ht="16.899999999999999" customHeight="1" thickBot="1" x14ac:dyDescent="0.25">
      <c r="A2" s="455"/>
      <c r="B2" s="669" t="s">
        <v>445</v>
      </c>
      <c r="C2" s="670"/>
      <c r="D2" s="456"/>
      <c r="E2" s="628" t="s">
        <v>3</v>
      </c>
      <c r="F2" s="671" t="s">
        <v>478</v>
      </c>
      <c r="G2" s="678" t="s">
        <v>453</v>
      </c>
      <c r="H2" s="675" t="s">
        <v>452</v>
      </c>
      <c r="I2" s="602" t="s">
        <v>336</v>
      </c>
      <c r="J2" s="603"/>
      <c r="K2" s="455"/>
      <c r="L2" s="455"/>
      <c r="M2" s="455"/>
      <c r="N2" s="455"/>
      <c r="O2" s="455"/>
      <c r="P2" s="455"/>
      <c r="Q2" s="455"/>
      <c r="R2" s="455"/>
      <c r="S2" s="455"/>
      <c r="T2" s="455"/>
      <c r="U2" s="455"/>
      <c r="V2" s="455"/>
      <c r="W2" s="455"/>
      <c r="X2" s="455"/>
      <c r="Y2" s="455"/>
    </row>
    <row r="3" spans="1:25" s="457" customFormat="1" ht="12.75" customHeight="1" x14ac:dyDescent="0.2">
      <c r="A3" s="455"/>
      <c r="B3" s="669" t="s">
        <v>65</v>
      </c>
      <c r="C3" s="670"/>
      <c r="D3" s="458"/>
      <c r="E3" s="629"/>
      <c r="F3" s="672"/>
      <c r="G3" s="679"/>
      <c r="H3" s="676"/>
      <c r="I3" s="679" t="s">
        <v>15</v>
      </c>
      <c r="J3" s="681" t="s">
        <v>16</v>
      </c>
      <c r="K3" s="455"/>
      <c r="L3" s="455"/>
      <c r="M3" s="455"/>
      <c r="N3" s="455"/>
      <c r="O3" s="455"/>
      <c r="P3" s="455"/>
      <c r="Q3" s="455"/>
      <c r="R3" s="455"/>
      <c r="S3" s="455"/>
      <c r="T3" s="455"/>
      <c r="U3" s="455"/>
      <c r="V3" s="455"/>
      <c r="W3" s="455"/>
      <c r="X3" s="455"/>
      <c r="Y3" s="455"/>
    </row>
    <row r="4" spans="1:25" s="457" customFormat="1" ht="17.25" customHeight="1" thickBot="1" x14ac:dyDescent="0.25">
      <c r="A4" s="455"/>
      <c r="B4" s="606" t="s">
        <v>64</v>
      </c>
      <c r="C4" s="631"/>
      <c r="D4" s="458"/>
      <c r="E4" s="630"/>
      <c r="F4" s="673"/>
      <c r="G4" s="680"/>
      <c r="H4" s="677"/>
      <c r="I4" s="680"/>
      <c r="J4" s="682"/>
      <c r="K4" s="455"/>
      <c r="L4" s="455"/>
      <c r="M4" s="455"/>
      <c r="N4" s="455"/>
      <c r="O4" s="455"/>
      <c r="P4" s="455"/>
      <c r="Q4" s="455"/>
      <c r="R4" s="455"/>
      <c r="S4" s="455"/>
      <c r="T4" s="455"/>
      <c r="U4" s="455"/>
      <c r="V4" s="455"/>
      <c r="W4" s="455"/>
      <c r="X4" s="455"/>
      <c r="Y4" s="455"/>
    </row>
    <row r="5" spans="1:25" ht="12.75" customHeight="1" x14ac:dyDescent="0.2">
      <c r="B5" s="105"/>
      <c r="C5" s="106"/>
      <c r="E5" s="49" t="s">
        <v>476</v>
      </c>
      <c r="F5" s="246">
        <f>IF(C5="",0,VLOOKUP($C5,'Einstreu-Mist-Daten'!$A$4:$J$125,10,FALSE))</f>
        <v>0</v>
      </c>
      <c r="G5" s="258"/>
      <c r="H5" s="259"/>
      <c r="I5" s="122">
        <f>ROUND(F5*G5,1)</f>
        <v>0</v>
      </c>
      <c r="J5" s="123">
        <f>I5/365*(365-H5)</f>
        <v>0</v>
      </c>
    </row>
    <row r="6" spans="1:25" ht="12.75" customHeight="1" x14ac:dyDescent="0.2">
      <c r="B6" s="105"/>
      <c r="C6" s="106"/>
      <c r="E6" s="50" t="s">
        <v>476</v>
      </c>
      <c r="F6" s="247">
        <f>IF(C6="",0,VLOOKUP($C6,'Einstreu-Mist-Daten'!$A$4:$J$125,10,FALSE))</f>
        <v>0</v>
      </c>
      <c r="G6" s="260"/>
      <c r="H6" s="261"/>
      <c r="I6" s="124">
        <f t="shared" ref="I6:I26" si="0">ROUND(F6*G6,1)</f>
        <v>0</v>
      </c>
      <c r="J6" s="102">
        <f t="shared" ref="J6:J26" si="1">I6/365*(365-H6)</f>
        <v>0</v>
      </c>
    </row>
    <row r="7" spans="1:25" ht="12.75" customHeight="1" x14ac:dyDescent="0.2">
      <c r="B7" s="105"/>
      <c r="C7" s="106"/>
      <c r="E7" s="50" t="s">
        <v>476</v>
      </c>
      <c r="F7" s="247">
        <f>IF(C7="",0,VLOOKUP($C7,'Einstreu-Mist-Daten'!$A$4:$J$125,10,FALSE))</f>
        <v>0</v>
      </c>
      <c r="G7" s="260"/>
      <c r="H7" s="261"/>
      <c r="I7" s="124">
        <f t="shared" si="0"/>
        <v>0</v>
      </c>
      <c r="J7" s="102">
        <f t="shared" si="1"/>
        <v>0</v>
      </c>
    </row>
    <row r="8" spans="1:25" ht="12.75" customHeight="1" x14ac:dyDescent="0.2">
      <c r="B8" s="105"/>
      <c r="C8" s="106"/>
      <c r="E8" s="50" t="s">
        <v>476</v>
      </c>
      <c r="F8" s="247">
        <f>IF(C8="",0,VLOOKUP($C8,'Einstreu-Mist-Daten'!$A$4:$J$125,10,FALSE))</f>
        <v>0</v>
      </c>
      <c r="G8" s="260"/>
      <c r="H8" s="261"/>
      <c r="I8" s="124">
        <f t="shared" si="0"/>
        <v>0</v>
      </c>
      <c r="J8" s="102">
        <f t="shared" si="1"/>
        <v>0</v>
      </c>
    </row>
    <row r="9" spans="1:25" ht="12.75" customHeight="1" x14ac:dyDescent="0.2">
      <c r="B9" s="105"/>
      <c r="C9" s="106"/>
      <c r="E9" s="50" t="s">
        <v>476</v>
      </c>
      <c r="F9" s="247">
        <f>IF(C9="",0,VLOOKUP($C9,'Einstreu-Mist-Daten'!$A$4:$J$125,10,FALSE))</f>
        <v>0</v>
      </c>
      <c r="G9" s="260"/>
      <c r="H9" s="261"/>
      <c r="I9" s="124">
        <f t="shared" si="0"/>
        <v>0</v>
      </c>
      <c r="J9" s="102">
        <f t="shared" si="1"/>
        <v>0</v>
      </c>
    </row>
    <row r="10" spans="1:25" ht="12.75" customHeight="1" x14ac:dyDescent="0.2">
      <c r="B10" s="105"/>
      <c r="C10" s="106"/>
      <c r="E10" s="50" t="s">
        <v>476</v>
      </c>
      <c r="F10" s="247">
        <f>IF(C10="",0,VLOOKUP($C10,'Einstreu-Mist-Daten'!$A$4:$J$125,10,FALSE))</f>
        <v>0</v>
      </c>
      <c r="G10" s="260"/>
      <c r="H10" s="261"/>
      <c r="I10" s="124">
        <f t="shared" si="0"/>
        <v>0</v>
      </c>
      <c r="J10" s="102">
        <f t="shared" si="1"/>
        <v>0</v>
      </c>
    </row>
    <row r="11" spans="1:25" ht="12.75" customHeight="1" x14ac:dyDescent="0.2">
      <c r="B11" s="105"/>
      <c r="C11" s="106"/>
      <c r="E11" s="50" t="s">
        <v>476</v>
      </c>
      <c r="F11" s="247">
        <f>IF(C11="",0,VLOOKUP($C11,'Einstreu-Mist-Daten'!$A$4:$J$125,10,FALSE))</f>
        <v>0</v>
      </c>
      <c r="G11" s="260"/>
      <c r="H11" s="261"/>
      <c r="I11" s="124">
        <f t="shared" si="0"/>
        <v>0</v>
      </c>
      <c r="J11" s="102">
        <f t="shared" si="1"/>
        <v>0</v>
      </c>
    </row>
    <row r="12" spans="1:25" ht="12.75" customHeight="1" x14ac:dyDescent="0.2">
      <c r="B12" s="105"/>
      <c r="C12" s="106"/>
      <c r="E12" s="50" t="s">
        <v>476</v>
      </c>
      <c r="F12" s="247">
        <f>IF(C12="",0,VLOOKUP($C12,'Einstreu-Mist-Daten'!$A$4:$J$125,10,FALSE))</f>
        <v>0</v>
      </c>
      <c r="G12" s="260"/>
      <c r="H12" s="261"/>
      <c r="I12" s="124">
        <f t="shared" si="0"/>
        <v>0</v>
      </c>
      <c r="J12" s="102">
        <f t="shared" si="1"/>
        <v>0</v>
      </c>
    </row>
    <row r="13" spans="1:25" ht="12.75" customHeight="1" x14ac:dyDescent="0.2">
      <c r="B13" s="105"/>
      <c r="C13" s="106"/>
      <c r="E13" s="50" t="s">
        <v>476</v>
      </c>
      <c r="F13" s="247">
        <f>IF(C13="",0,VLOOKUP($C13,'Einstreu-Mist-Daten'!$A$4:$J$125,10,FALSE))</f>
        <v>0</v>
      </c>
      <c r="G13" s="260"/>
      <c r="H13" s="261"/>
      <c r="I13" s="124">
        <f t="shared" si="0"/>
        <v>0</v>
      </c>
      <c r="J13" s="102">
        <f t="shared" si="1"/>
        <v>0</v>
      </c>
    </row>
    <row r="14" spans="1:25" ht="12.75" customHeight="1" x14ac:dyDescent="0.2">
      <c r="B14" s="105"/>
      <c r="C14" s="106"/>
      <c r="E14" s="50" t="s">
        <v>476</v>
      </c>
      <c r="F14" s="247">
        <f>IF(C14="",0,VLOOKUP($C14,'Einstreu-Mist-Daten'!$A$4:$J$125,10,FALSE))</f>
        <v>0</v>
      </c>
      <c r="G14" s="260"/>
      <c r="H14" s="261"/>
      <c r="I14" s="124">
        <f t="shared" si="0"/>
        <v>0</v>
      </c>
      <c r="J14" s="102">
        <f t="shared" si="1"/>
        <v>0</v>
      </c>
    </row>
    <row r="15" spans="1:25" ht="12.75" customHeight="1" x14ac:dyDescent="0.2">
      <c r="B15" s="105"/>
      <c r="C15" s="106"/>
      <c r="E15" s="50" t="s">
        <v>476</v>
      </c>
      <c r="F15" s="247">
        <f>IF(C15="",0,VLOOKUP($C15,'Einstreu-Mist-Daten'!$A$4:$J$125,10,FALSE))</f>
        <v>0</v>
      </c>
      <c r="G15" s="260"/>
      <c r="H15" s="261"/>
      <c r="I15" s="124">
        <f t="shared" si="0"/>
        <v>0</v>
      </c>
      <c r="J15" s="102">
        <f t="shared" si="1"/>
        <v>0</v>
      </c>
    </row>
    <row r="16" spans="1:25" ht="12.75" customHeight="1" x14ac:dyDescent="0.2">
      <c r="B16" s="105"/>
      <c r="C16" s="106"/>
      <c r="E16" s="50" t="s">
        <v>476</v>
      </c>
      <c r="F16" s="247">
        <f>IF(C16="",0,VLOOKUP($C16,'Einstreu-Mist-Daten'!$A$4:$J$125,10,FALSE))</f>
        <v>0</v>
      </c>
      <c r="G16" s="260"/>
      <c r="H16" s="261"/>
      <c r="I16" s="124">
        <f t="shared" si="0"/>
        <v>0</v>
      </c>
      <c r="J16" s="102">
        <f t="shared" si="1"/>
        <v>0</v>
      </c>
    </row>
    <row r="17" spans="2:10" ht="12.75" customHeight="1" x14ac:dyDescent="0.2">
      <c r="B17" s="105"/>
      <c r="C17" s="106"/>
      <c r="E17" s="50" t="s">
        <v>476</v>
      </c>
      <c r="F17" s="247">
        <f>IF(C17="",0,VLOOKUP($C17,'Einstreu-Mist-Daten'!$A$4:$J$125,10,FALSE))</f>
        <v>0</v>
      </c>
      <c r="G17" s="260"/>
      <c r="H17" s="261"/>
      <c r="I17" s="124">
        <f t="shared" si="0"/>
        <v>0</v>
      </c>
      <c r="J17" s="102">
        <f t="shared" si="1"/>
        <v>0</v>
      </c>
    </row>
    <row r="18" spans="2:10" ht="12.75" customHeight="1" x14ac:dyDescent="0.2">
      <c r="B18" s="105"/>
      <c r="C18" s="106"/>
      <c r="E18" s="50" t="s">
        <v>476</v>
      </c>
      <c r="F18" s="247">
        <f>IF(C18="",0,VLOOKUP($C18,'Einstreu-Mist-Daten'!$A$4:$J$125,10,FALSE))</f>
        <v>0</v>
      </c>
      <c r="G18" s="260"/>
      <c r="H18" s="261"/>
      <c r="I18" s="124">
        <f t="shared" si="0"/>
        <v>0</v>
      </c>
      <c r="J18" s="102">
        <f t="shared" si="1"/>
        <v>0</v>
      </c>
    </row>
    <row r="19" spans="2:10" ht="12.75" customHeight="1" x14ac:dyDescent="0.2">
      <c r="B19" s="105"/>
      <c r="C19" s="106"/>
      <c r="E19" s="50" t="s">
        <v>476</v>
      </c>
      <c r="F19" s="247">
        <f>IF(C19="",0,VLOOKUP($C19,'Einstreu-Mist-Daten'!$A$4:$J$125,10,FALSE))</f>
        <v>0</v>
      </c>
      <c r="G19" s="260"/>
      <c r="H19" s="261"/>
      <c r="I19" s="124">
        <f t="shared" si="0"/>
        <v>0</v>
      </c>
      <c r="J19" s="102">
        <f t="shared" si="1"/>
        <v>0</v>
      </c>
    </row>
    <row r="20" spans="2:10" ht="12.75" customHeight="1" x14ac:dyDescent="0.2">
      <c r="B20" s="105"/>
      <c r="C20" s="106"/>
      <c r="E20" s="50" t="s">
        <v>476</v>
      </c>
      <c r="F20" s="247">
        <f>IF(C20="",0,VLOOKUP($C20,'Einstreu-Mist-Daten'!$A$4:$J$125,10,FALSE))</f>
        <v>0</v>
      </c>
      <c r="G20" s="260"/>
      <c r="H20" s="261"/>
      <c r="I20" s="124">
        <f t="shared" si="0"/>
        <v>0</v>
      </c>
      <c r="J20" s="102">
        <f t="shared" si="1"/>
        <v>0</v>
      </c>
    </row>
    <row r="21" spans="2:10" ht="12.75" customHeight="1" x14ac:dyDescent="0.2">
      <c r="B21" s="105"/>
      <c r="C21" s="106"/>
      <c r="E21" s="50" t="s">
        <v>476</v>
      </c>
      <c r="F21" s="247">
        <f>IF(C21="",0,VLOOKUP($C21,'Einstreu-Mist-Daten'!$A$4:$J$125,10,FALSE))</f>
        <v>0</v>
      </c>
      <c r="G21" s="260"/>
      <c r="H21" s="261"/>
      <c r="I21" s="124">
        <f t="shared" si="0"/>
        <v>0</v>
      </c>
      <c r="J21" s="102">
        <f t="shared" si="1"/>
        <v>0</v>
      </c>
    </row>
    <row r="22" spans="2:10" ht="12.75" customHeight="1" x14ac:dyDescent="0.2">
      <c r="B22" s="105"/>
      <c r="C22" s="106"/>
      <c r="E22" s="50" t="s">
        <v>476</v>
      </c>
      <c r="F22" s="247">
        <f>IF(C22="",0,VLOOKUP($C22,'Einstreu-Mist-Daten'!$A$4:$J$125,10,FALSE))</f>
        <v>0</v>
      </c>
      <c r="G22" s="260"/>
      <c r="H22" s="261"/>
      <c r="I22" s="124">
        <f t="shared" si="0"/>
        <v>0</v>
      </c>
      <c r="J22" s="102">
        <f t="shared" si="1"/>
        <v>0</v>
      </c>
    </row>
    <row r="23" spans="2:10" ht="12.75" customHeight="1" x14ac:dyDescent="0.2">
      <c r="B23" s="105"/>
      <c r="C23" s="106"/>
      <c r="E23" s="50" t="s">
        <v>476</v>
      </c>
      <c r="F23" s="247">
        <f>IF(C23="",0,VLOOKUP($C23,'Einstreu-Mist-Daten'!$A$4:$J$125,10,FALSE))</f>
        <v>0</v>
      </c>
      <c r="G23" s="260"/>
      <c r="H23" s="261"/>
      <c r="I23" s="124">
        <f t="shared" si="0"/>
        <v>0</v>
      </c>
      <c r="J23" s="102">
        <f t="shared" si="1"/>
        <v>0</v>
      </c>
    </row>
    <row r="24" spans="2:10" ht="12.75" customHeight="1" x14ac:dyDescent="0.2">
      <c r="B24" s="105"/>
      <c r="C24" s="106"/>
      <c r="E24" s="50" t="s">
        <v>476</v>
      </c>
      <c r="F24" s="247">
        <f>IF(C24="",0,VLOOKUP($C24,'Einstreu-Mist-Daten'!$A$4:$J$125,10,FALSE))</f>
        <v>0</v>
      </c>
      <c r="G24" s="260"/>
      <c r="H24" s="261"/>
      <c r="I24" s="124">
        <f t="shared" si="0"/>
        <v>0</v>
      </c>
      <c r="J24" s="102">
        <f t="shared" si="1"/>
        <v>0</v>
      </c>
    </row>
    <row r="25" spans="2:10" ht="12.75" customHeight="1" x14ac:dyDescent="0.2">
      <c r="B25" s="105"/>
      <c r="C25" s="106"/>
      <c r="E25" s="50" t="s">
        <v>476</v>
      </c>
      <c r="F25" s="247">
        <f>IF(C25="",0,VLOOKUP($C25,'Einstreu-Mist-Daten'!$A$4:$J$125,10,FALSE))</f>
        <v>0</v>
      </c>
      <c r="G25" s="260"/>
      <c r="H25" s="261"/>
      <c r="I25" s="124">
        <f t="shared" si="0"/>
        <v>0</v>
      </c>
      <c r="J25" s="102">
        <f t="shared" si="1"/>
        <v>0</v>
      </c>
    </row>
    <row r="26" spans="2:10" ht="14.25" customHeight="1" thickBot="1" x14ac:dyDescent="0.25">
      <c r="B26" s="105"/>
      <c r="C26" s="106"/>
      <c r="E26" s="50" t="s">
        <v>476</v>
      </c>
      <c r="F26" s="248">
        <f>IF(C26="",0,VLOOKUP($C26,'Einstreu-Mist-Daten'!$A$4:$J$125,10,FALSE))</f>
        <v>0</v>
      </c>
      <c r="G26" s="262"/>
      <c r="H26" s="261"/>
      <c r="I26" s="125">
        <f t="shared" si="0"/>
        <v>0</v>
      </c>
      <c r="J26" s="126">
        <f t="shared" si="1"/>
        <v>0</v>
      </c>
    </row>
    <row r="27" spans="2:10" s="368" customFormat="1" ht="15.75" customHeight="1" thickBot="1" x14ac:dyDescent="0.25">
      <c r="B27" s="652" t="s">
        <v>43</v>
      </c>
      <c r="C27" s="653"/>
      <c r="D27" s="387"/>
      <c r="E27" s="371"/>
      <c r="F27" s="371"/>
      <c r="G27" s="371"/>
      <c r="H27" s="371"/>
      <c r="I27" s="371"/>
      <c r="J27" s="372"/>
    </row>
    <row r="28" spans="2:10" ht="13.5" customHeight="1" x14ac:dyDescent="0.2">
      <c r="B28" s="618"/>
      <c r="C28" s="619"/>
      <c r="E28" s="49" t="s">
        <v>477</v>
      </c>
      <c r="F28" s="110"/>
      <c r="G28" s="111"/>
      <c r="H28" s="112"/>
      <c r="I28" s="124">
        <f t="shared" ref="I28:I29" si="2">ROUND(F28*G28,1)</f>
        <v>0</v>
      </c>
      <c r="J28" s="102">
        <f t="shared" ref="J28:J29" si="3">I28/365*(365-H28)</f>
        <v>0</v>
      </c>
    </row>
    <row r="29" spans="2:10" ht="13.5" customHeight="1" x14ac:dyDescent="0.2">
      <c r="B29" s="614"/>
      <c r="C29" s="615"/>
      <c r="E29" s="50" t="s">
        <v>477</v>
      </c>
      <c r="F29" s="114"/>
      <c r="G29" s="115"/>
      <c r="H29" s="116"/>
      <c r="I29" s="124">
        <f t="shared" si="2"/>
        <v>0</v>
      </c>
      <c r="J29" s="102">
        <f t="shared" si="3"/>
        <v>0</v>
      </c>
    </row>
    <row r="30" spans="2:10" ht="13.5" customHeight="1" x14ac:dyDescent="0.2">
      <c r="B30" s="614"/>
      <c r="C30" s="615"/>
      <c r="E30" s="50" t="s">
        <v>477</v>
      </c>
      <c r="F30" s="114"/>
      <c r="G30" s="115"/>
      <c r="H30" s="116"/>
      <c r="I30" s="124">
        <f t="shared" ref="I30:I32" si="4">ROUND(F30*G30,1)</f>
        <v>0</v>
      </c>
      <c r="J30" s="102">
        <f t="shared" ref="J30:J32" si="5">I30/365*(365-H30)</f>
        <v>0</v>
      </c>
    </row>
    <row r="31" spans="2:10" ht="13.5" customHeight="1" x14ac:dyDescent="0.2">
      <c r="B31" s="614"/>
      <c r="C31" s="615"/>
      <c r="E31" s="50" t="s">
        <v>477</v>
      </c>
      <c r="F31" s="114"/>
      <c r="G31" s="115"/>
      <c r="H31" s="116"/>
      <c r="I31" s="124">
        <f t="shared" si="4"/>
        <v>0</v>
      </c>
      <c r="J31" s="102">
        <f t="shared" si="5"/>
        <v>0</v>
      </c>
    </row>
    <row r="32" spans="2:10" ht="13.5" customHeight="1" thickBot="1" x14ac:dyDescent="0.25">
      <c r="B32" s="616"/>
      <c r="C32" s="617"/>
      <c r="E32" s="51" t="s">
        <v>477</v>
      </c>
      <c r="F32" s="117"/>
      <c r="G32" s="118"/>
      <c r="H32" s="119"/>
      <c r="I32" s="124">
        <f t="shared" si="4"/>
        <v>0</v>
      </c>
      <c r="J32" s="102">
        <f t="shared" si="5"/>
        <v>0</v>
      </c>
    </row>
    <row r="33" spans="2:10" s="368" customFormat="1" ht="14.25" customHeight="1" thickBot="1" x14ac:dyDescent="0.25">
      <c r="B33" s="652" t="s">
        <v>444</v>
      </c>
      <c r="C33" s="653"/>
      <c r="D33" s="387"/>
      <c r="E33" s="389"/>
      <c r="F33" s="378"/>
      <c r="G33" s="378"/>
      <c r="H33" s="378"/>
      <c r="I33" s="378"/>
      <c r="J33" s="378"/>
    </row>
    <row r="34" spans="2:10" ht="14.25" customHeight="1" x14ac:dyDescent="0.2">
      <c r="B34" s="686"/>
      <c r="C34" s="687"/>
      <c r="E34" s="49" t="s">
        <v>467</v>
      </c>
      <c r="F34" s="52"/>
      <c r="G34" s="53"/>
      <c r="H34" s="53"/>
      <c r="I34" s="53"/>
      <c r="J34" s="154"/>
    </row>
    <row r="35" spans="2:10" ht="14.25" customHeight="1" x14ac:dyDescent="0.2">
      <c r="B35" s="683"/>
      <c r="C35" s="684"/>
      <c r="E35" s="50" t="s">
        <v>467</v>
      </c>
      <c r="F35" s="179"/>
      <c r="G35" s="54"/>
      <c r="H35" s="54"/>
      <c r="I35" s="54"/>
      <c r="J35" s="249"/>
    </row>
    <row r="36" spans="2:10" ht="14.25" customHeight="1" x14ac:dyDescent="0.2">
      <c r="B36" s="683"/>
      <c r="C36" s="684"/>
      <c r="E36" s="50" t="s">
        <v>467</v>
      </c>
      <c r="F36" s="179"/>
      <c r="G36" s="54"/>
      <c r="H36" s="54"/>
      <c r="I36" s="54"/>
      <c r="J36" s="155"/>
    </row>
    <row r="37" spans="2:10" ht="14.25" customHeight="1" thickBot="1" x14ac:dyDescent="0.25">
      <c r="B37" s="616"/>
      <c r="C37" s="617"/>
      <c r="D37" s="388"/>
      <c r="E37" s="51" t="s">
        <v>467</v>
      </c>
      <c r="F37" s="55"/>
      <c r="G37" s="56"/>
      <c r="H37" s="56"/>
      <c r="I37" s="56"/>
      <c r="J37" s="250"/>
    </row>
    <row r="38" spans="2:10" s="368" customFormat="1" ht="12" customHeight="1" x14ac:dyDescent="0.2">
      <c r="B38" s="341"/>
      <c r="C38" s="341"/>
      <c r="D38" s="387"/>
      <c r="E38" s="390"/>
      <c r="F38" s="216"/>
      <c r="G38" s="216"/>
      <c r="H38" s="216"/>
      <c r="I38" s="216"/>
      <c r="J38" s="216"/>
    </row>
    <row r="39" spans="2:10" s="338" customFormat="1" ht="12.75" customHeight="1" x14ac:dyDescent="0.2">
      <c r="B39" s="685" t="s">
        <v>352</v>
      </c>
      <c r="C39" s="685"/>
      <c r="D39" s="685"/>
      <c r="E39" s="685"/>
      <c r="F39" s="685"/>
      <c r="G39" s="685"/>
      <c r="H39" s="685"/>
      <c r="I39" s="685"/>
      <c r="J39" s="685"/>
    </row>
    <row r="40" spans="2:10" s="338" customFormat="1" ht="12.75" customHeight="1" x14ac:dyDescent="0.2">
      <c r="B40" s="533" t="s">
        <v>469</v>
      </c>
      <c r="C40" s="376"/>
      <c r="D40" s="376"/>
      <c r="E40" s="386"/>
      <c r="F40" s="386"/>
      <c r="G40" s="386"/>
      <c r="H40" s="386"/>
      <c r="I40" s="386"/>
      <c r="J40" s="386"/>
    </row>
    <row r="41" spans="2:10" s="338" customFormat="1" ht="12.75" customHeight="1" x14ac:dyDescent="0.2">
      <c r="B41" s="533" t="s">
        <v>470</v>
      </c>
      <c r="C41" s="391"/>
      <c r="D41" s="387"/>
    </row>
    <row r="42" spans="2:10" s="338" customFormat="1" ht="12.75" customHeight="1" x14ac:dyDescent="0.2">
      <c r="C42" s="211"/>
      <c r="D42" s="387"/>
    </row>
    <row r="43" spans="2:10" s="338" customFormat="1" ht="12.75" customHeight="1" x14ac:dyDescent="0.2">
      <c r="C43" s="211"/>
      <c r="D43" s="387"/>
    </row>
    <row r="44" spans="2:10" s="338" customFormat="1" ht="12.75" customHeight="1" x14ac:dyDescent="0.2">
      <c r="C44" s="211"/>
      <c r="D44" s="387"/>
      <c r="I44" s="370"/>
      <c r="J44" s="370"/>
    </row>
    <row r="45" spans="2:10" s="338" customFormat="1" ht="12.75" customHeight="1" x14ac:dyDescent="0.2">
      <c r="C45" s="211"/>
      <c r="D45" s="387"/>
      <c r="I45" s="370"/>
      <c r="J45" s="370"/>
    </row>
    <row r="46" spans="2:10" s="338" customFormat="1" ht="12.75" customHeight="1" x14ac:dyDescent="0.2">
      <c r="C46" s="211"/>
      <c r="D46" s="387"/>
    </row>
    <row r="47" spans="2:10" s="338" customFormat="1" ht="12.75" customHeight="1" x14ac:dyDescent="0.2">
      <c r="C47" s="211"/>
      <c r="D47" s="387"/>
    </row>
    <row r="48" spans="2:10" s="338" customFormat="1" ht="12.75" customHeight="1" x14ac:dyDescent="0.2">
      <c r="C48" s="211"/>
      <c r="D48" s="387"/>
    </row>
    <row r="49" spans="3:4" s="338" customFormat="1" ht="12.75" customHeight="1" x14ac:dyDescent="0.2">
      <c r="C49" s="211"/>
      <c r="D49" s="387"/>
    </row>
    <row r="50" spans="3:4" s="338" customFormat="1" ht="12.75" customHeight="1" x14ac:dyDescent="0.2">
      <c r="C50" s="211"/>
      <c r="D50" s="387"/>
    </row>
    <row r="51" spans="3:4" s="338" customFormat="1" ht="12.75" customHeight="1" x14ac:dyDescent="0.2">
      <c r="C51" s="211"/>
      <c r="D51" s="387"/>
    </row>
    <row r="52" spans="3:4" s="338" customFormat="1" ht="12.75" customHeight="1" x14ac:dyDescent="0.2">
      <c r="C52" s="211"/>
      <c r="D52" s="387"/>
    </row>
    <row r="53" spans="3:4" s="338" customFormat="1" ht="12.75" customHeight="1" x14ac:dyDescent="0.2">
      <c r="C53" s="211"/>
      <c r="D53" s="387"/>
    </row>
    <row r="54" spans="3:4" s="338" customFormat="1" ht="12.75" customHeight="1" x14ac:dyDescent="0.2">
      <c r="C54" s="211"/>
      <c r="D54" s="387"/>
    </row>
    <row r="55" spans="3:4" s="338" customFormat="1" ht="12.75" customHeight="1" x14ac:dyDescent="0.2">
      <c r="C55" s="211"/>
      <c r="D55" s="387"/>
    </row>
    <row r="56" spans="3:4" s="338" customFormat="1" ht="12.75" customHeight="1" x14ac:dyDescent="0.2">
      <c r="C56" s="211"/>
      <c r="D56" s="387"/>
    </row>
    <row r="57" spans="3:4" s="338" customFormat="1" ht="12.75" customHeight="1" x14ac:dyDescent="0.2">
      <c r="C57" s="211"/>
      <c r="D57" s="387"/>
    </row>
    <row r="58" spans="3:4" s="338" customFormat="1" ht="12.75" customHeight="1" x14ac:dyDescent="0.2">
      <c r="C58" s="211"/>
      <c r="D58" s="387"/>
    </row>
    <row r="59" spans="3:4" s="338" customFormat="1" ht="12.75" customHeight="1" x14ac:dyDescent="0.2">
      <c r="C59" s="211"/>
      <c r="D59" s="387"/>
    </row>
    <row r="60" spans="3:4" s="338" customFormat="1" ht="12.75" customHeight="1" x14ac:dyDescent="0.2">
      <c r="C60" s="211"/>
      <c r="D60" s="387"/>
    </row>
    <row r="61" spans="3:4" s="338" customFormat="1" ht="12.75" customHeight="1" x14ac:dyDescent="0.2">
      <c r="C61" s="211"/>
      <c r="D61" s="387"/>
    </row>
    <row r="62" spans="3:4" s="338" customFormat="1" ht="12.75" customHeight="1" x14ac:dyDescent="0.2">
      <c r="C62" s="211"/>
      <c r="D62" s="387"/>
    </row>
    <row r="63" spans="3:4" s="338" customFormat="1" ht="12.75" customHeight="1" x14ac:dyDescent="0.2">
      <c r="C63" s="211"/>
      <c r="D63" s="387"/>
    </row>
    <row r="64" spans="3:4" s="338" customFormat="1" ht="12.75" customHeight="1" x14ac:dyDescent="0.2">
      <c r="C64" s="211"/>
      <c r="D64" s="387"/>
    </row>
    <row r="65" spans="1:25" s="338" customFormat="1" ht="12.75" customHeight="1" x14ac:dyDescent="0.2">
      <c r="C65" s="211"/>
      <c r="D65" s="387"/>
    </row>
    <row r="66" spans="1:25" s="338" customFormat="1" ht="12.75" customHeight="1" x14ac:dyDescent="0.2">
      <c r="C66" s="211"/>
      <c r="D66" s="387"/>
    </row>
    <row r="67" spans="1:25" s="338" customFormat="1" ht="12.75" customHeight="1" x14ac:dyDescent="0.2">
      <c r="C67" s="211"/>
      <c r="D67" s="387"/>
    </row>
    <row r="68" spans="1:25" s="338" customFormat="1" ht="12.75" customHeight="1" x14ac:dyDescent="0.2">
      <c r="C68" s="211"/>
      <c r="D68" s="387"/>
    </row>
    <row r="69" spans="1:25" s="338" customFormat="1" ht="12.75" customHeight="1" x14ac:dyDescent="0.2">
      <c r="C69" s="211"/>
      <c r="D69" s="387"/>
    </row>
    <row r="70" spans="1:25" s="338" customFormat="1" ht="12.75" customHeight="1" x14ac:dyDescent="0.2">
      <c r="C70" s="211"/>
      <c r="D70" s="387"/>
    </row>
    <row r="71" spans="1:25" s="338" customFormat="1" ht="12.75" customHeight="1" x14ac:dyDescent="0.2">
      <c r="C71" s="211"/>
      <c r="D71" s="387"/>
    </row>
    <row r="72" spans="1:25" s="338" customFormat="1" ht="12.75" customHeight="1" x14ac:dyDescent="0.2">
      <c r="C72" s="211"/>
      <c r="D72" s="387"/>
    </row>
    <row r="73" spans="1:25" s="338" customFormat="1" ht="12.75" customHeight="1" x14ac:dyDescent="0.2">
      <c r="C73" s="211"/>
      <c r="D73" s="387"/>
    </row>
    <row r="74" spans="1:25" s="338" customFormat="1" ht="12.75" customHeight="1" x14ac:dyDescent="0.2">
      <c r="C74" s="211"/>
      <c r="D74" s="387"/>
    </row>
    <row r="75" spans="1:25" s="338" customFormat="1" ht="12.75" customHeight="1" x14ac:dyDescent="0.2">
      <c r="C75" s="211"/>
      <c r="D75" s="387"/>
    </row>
    <row r="76" spans="1:25" s="338" customFormat="1" ht="12.75" customHeight="1" x14ac:dyDescent="0.2">
      <c r="C76" s="211"/>
      <c r="D76" s="387"/>
    </row>
    <row r="77" spans="1:25" s="338" customFormat="1" ht="12.75" customHeight="1" x14ac:dyDescent="0.2">
      <c r="C77" s="211"/>
      <c r="D77" s="387"/>
    </row>
    <row r="78" spans="1:25" s="338" customFormat="1" ht="12.75" customHeight="1" x14ac:dyDescent="0.2">
      <c r="C78" s="211"/>
      <c r="D78" s="387"/>
    </row>
    <row r="79" spans="1:25" s="57" customFormat="1" ht="12.75" customHeight="1" x14ac:dyDescent="0.2">
      <c r="A79" s="338"/>
      <c r="C79" s="23"/>
      <c r="D79" s="387"/>
      <c r="K79" s="338"/>
      <c r="L79" s="338"/>
      <c r="M79" s="338"/>
      <c r="N79" s="338"/>
      <c r="O79" s="338"/>
      <c r="P79" s="338"/>
      <c r="Q79" s="338"/>
      <c r="R79" s="338"/>
      <c r="S79" s="338"/>
      <c r="T79" s="338"/>
      <c r="U79" s="338"/>
      <c r="V79" s="338"/>
      <c r="W79" s="338"/>
      <c r="X79" s="338"/>
      <c r="Y79" s="338"/>
    </row>
    <row r="80" spans="1:25" s="57" customFormat="1" ht="12.75" customHeight="1" x14ac:dyDescent="0.2">
      <c r="A80" s="338"/>
      <c r="C80" s="23"/>
      <c r="D80" s="387"/>
      <c r="K80" s="338"/>
      <c r="L80" s="338"/>
      <c r="M80" s="338"/>
      <c r="N80" s="338"/>
      <c r="O80" s="338"/>
      <c r="P80" s="338"/>
      <c r="Q80" s="338"/>
      <c r="R80" s="338"/>
      <c r="S80" s="338"/>
      <c r="T80" s="338"/>
      <c r="U80" s="338"/>
      <c r="V80" s="338"/>
      <c r="W80" s="338"/>
      <c r="X80" s="338"/>
      <c r="Y80" s="338"/>
    </row>
    <row r="81" spans="1:25" s="57" customFormat="1" ht="12.75" customHeight="1" x14ac:dyDescent="0.2">
      <c r="A81" s="338"/>
      <c r="C81" s="23"/>
      <c r="D81" s="387"/>
      <c r="K81" s="338"/>
      <c r="L81" s="338"/>
      <c r="M81" s="338"/>
      <c r="N81" s="338"/>
      <c r="O81" s="338"/>
      <c r="P81" s="338"/>
      <c r="Q81" s="338"/>
      <c r="R81" s="338"/>
      <c r="S81" s="338"/>
      <c r="T81" s="338"/>
      <c r="U81" s="338"/>
      <c r="V81" s="338"/>
      <c r="W81" s="338"/>
      <c r="X81" s="338"/>
      <c r="Y81" s="338"/>
    </row>
    <row r="82" spans="1:25" s="57" customFormat="1" ht="12.75" customHeight="1" x14ac:dyDescent="0.2">
      <c r="A82" s="338"/>
      <c r="C82" s="23"/>
      <c r="D82" s="387"/>
      <c r="K82" s="338"/>
      <c r="L82" s="338"/>
      <c r="M82" s="338"/>
      <c r="N82" s="338"/>
      <c r="O82" s="338"/>
      <c r="P82" s="338"/>
      <c r="Q82" s="338"/>
      <c r="R82" s="338"/>
      <c r="S82" s="338"/>
      <c r="T82" s="338"/>
      <c r="U82" s="338"/>
      <c r="V82" s="338"/>
      <c r="W82" s="338"/>
      <c r="X82" s="338"/>
      <c r="Y82" s="338"/>
    </row>
    <row r="83" spans="1:25" s="57" customFormat="1" ht="12.75" customHeight="1" x14ac:dyDescent="0.2">
      <c r="A83" s="338"/>
      <c r="C83" s="23"/>
      <c r="D83" s="387"/>
      <c r="K83" s="338"/>
      <c r="L83" s="338"/>
      <c r="M83" s="338"/>
      <c r="N83" s="338"/>
      <c r="O83" s="338"/>
      <c r="P83" s="338"/>
      <c r="Q83" s="338"/>
      <c r="R83" s="338"/>
      <c r="S83" s="338"/>
      <c r="T83" s="338"/>
      <c r="U83" s="338"/>
      <c r="V83" s="338"/>
      <c r="W83" s="338"/>
      <c r="X83" s="338"/>
      <c r="Y83" s="338"/>
    </row>
    <row r="84" spans="1:25" s="57" customFormat="1" ht="12.75" customHeight="1" x14ac:dyDescent="0.2">
      <c r="A84" s="338"/>
      <c r="C84" s="23"/>
      <c r="D84" s="387"/>
      <c r="K84" s="338"/>
      <c r="L84" s="338"/>
      <c r="M84" s="338"/>
      <c r="N84" s="338"/>
      <c r="O84" s="338"/>
      <c r="P84" s="338"/>
      <c r="Q84" s="338"/>
      <c r="R84" s="338"/>
      <c r="S84" s="338"/>
      <c r="T84" s="338"/>
      <c r="U84" s="338"/>
      <c r="V84" s="338"/>
      <c r="W84" s="338"/>
      <c r="X84" s="338"/>
      <c r="Y84" s="338"/>
    </row>
    <row r="85" spans="1:25" s="57" customFormat="1" ht="12.75" customHeight="1" x14ac:dyDescent="0.2">
      <c r="A85" s="338"/>
      <c r="C85" s="23"/>
      <c r="D85" s="387"/>
      <c r="K85" s="338"/>
      <c r="L85" s="338"/>
      <c r="M85" s="338"/>
      <c r="N85" s="338"/>
      <c r="O85" s="338"/>
      <c r="P85" s="338"/>
      <c r="Q85" s="338"/>
      <c r="R85" s="338"/>
      <c r="S85" s="338"/>
      <c r="T85" s="338"/>
      <c r="U85" s="338"/>
      <c r="V85" s="338"/>
      <c r="W85" s="338"/>
      <c r="X85" s="338"/>
      <c r="Y85" s="338"/>
    </row>
    <row r="86" spans="1:25" s="57" customFormat="1" ht="12.75" customHeight="1" x14ac:dyDescent="0.2">
      <c r="A86" s="338"/>
      <c r="C86" s="23"/>
      <c r="D86" s="387"/>
      <c r="K86" s="338"/>
      <c r="L86" s="338"/>
      <c r="M86" s="338"/>
      <c r="N86" s="338"/>
      <c r="O86" s="338"/>
      <c r="P86" s="338"/>
      <c r="Q86" s="338"/>
      <c r="R86" s="338"/>
      <c r="S86" s="338"/>
      <c r="T86" s="338"/>
      <c r="U86" s="338"/>
      <c r="V86" s="338"/>
      <c r="W86" s="338"/>
      <c r="X86" s="338"/>
      <c r="Y86" s="338"/>
    </row>
    <row r="87" spans="1:25" s="57" customFormat="1" ht="12.75" customHeight="1" x14ac:dyDescent="0.2">
      <c r="A87" s="338"/>
      <c r="C87" s="23"/>
      <c r="D87" s="387"/>
      <c r="K87" s="338"/>
      <c r="L87" s="338"/>
      <c r="M87" s="338"/>
      <c r="N87" s="338"/>
      <c r="O87" s="338"/>
      <c r="P87" s="338"/>
      <c r="Q87" s="338"/>
      <c r="R87" s="338"/>
      <c r="S87" s="338"/>
      <c r="T87" s="338"/>
      <c r="U87" s="338"/>
      <c r="V87" s="338"/>
      <c r="W87" s="338"/>
      <c r="X87" s="338"/>
      <c r="Y87" s="338"/>
    </row>
    <row r="88" spans="1:25" s="57" customFormat="1" ht="12.75" customHeight="1" x14ac:dyDescent="0.2">
      <c r="A88" s="338"/>
      <c r="C88" s="23"/>
      <c r="D88" s="387"/>
      <c r="K88" s="338"/>
      <c r="L88" s="338"/>
      <c r="M88" s="338"/>
      <c r="N88" s="338"/>
      <c r="O88" s="338"/>
      <c r="P88" s="338"/>
      <c r="Q88" s="338"/>
      <c r="R88" s="338"/>
      <c r="S88" s="338"/>
      <c r="T88" s="338"/>
      <c r="U88" s="338"/>
      <c r="V88" s="338"/>
      <c r="W88" s="338"/>
      <c r="X88" s="338"/>
      <c r="Y88" s="338"/>
    </row>
    <row r="89" spans="1:25" s="57" customFormat="1" ht="12.75" customHeight="1" x14ac:dyDescent="0.2">
      <c r="A89" s="338"/>
      <c r="C89" s="23"/>
      <c r="D89" s="387"/>
      <c r="K89" s="338"/>
      <c r="L89" s="338"/>
      <c r="M89" s="338"/>
      <c r="N89" s="338"/>
      <c r="O89" s="338"/>
      <c r="P89" s="338"/>
      <c r="Q89" s="338"/>
      <c r="R89" s="338"/>
      <c r="S89" s="338"/>
      <c r="T89" s="338"/>
      <c r="U89" s="338"/>
      <c r="V89" s="338"/>
      <c r="W89" s="338"/>
      <c r="X89" s="338"/>
      <c r="Y89" s="338"/>
    </row>
    <row r="90" spans="1:25" s="57" customFormat="1" ht="12.75" customHeight="1" x14ac:dyDescent="0.2">
      <c r="A90" s="338"/>
      <c r="C90" s="23"/>
      <c r="D90" s="387"/>
      <c r="K90" s="338"/>
      <c r="L90" s="338"/>
      <c r="M90" s="338"/>
      <c r="N90" s="338"/>
      <c r="O90" s="338"/>
      <c r="P90" s="338"/>
      <c r="Q90" s="338"/>
      <c r="R90" s="338"/>
      <c r="S90" s="338"/>
      <c r="T90" s="338"/>
      <c r="U90" s="338"/>
      <c r="V90" s="338"/>
      <c r="W90" s="338"/>
      <c r="X90" s="338"/>
      <c r="Y90" s="338"/>
    </row>
    <row r="91" spans="1:25" s="57" customFormat="1" ht="12.75" customHeight="1" x14ac:dyDescent="0.2">
      <c r="A91" s="338"/>
      <c r="C91" s="23"/>
      <c r="D91" s="387"/>
      <c r="K91" s="338"/>
      <c r="L91" s="338"/>
      <c r="M91" s="338"/>
      <c r="N91" s="338"/>
      <c r="O91" s="338"/>
      <c r="P91" s="338"/>
      <c r="Q91" s="338"/>
      <c r="R91" s="338"/>
      <c r="S91" s="338"/>
      <c r="T91" s="338"/>
      <c r="U91" s="338"/>
      <c r="V91" s="338"/>
      <c r="W91" s="338"/>
      <c r="X91" s="338"/>
      <c r="Y91" s="338"/>
    </row>
    <row r="92" spans="1:25" s="57" customFormat="1" ht="12.75" customHeight="1" x14ac:dyDescent="0.2">
      <c r="A92" s="338"/>
      <c r="C92" s="23"/>
      <c r="D92" s="387"/>
      <c r="K92" s="338"/>
      <c r="L92" s="338"/>
      <c r="M92" s="338"/>
      <c r="N92" s="338"/>
      <c r="O92" s="338"/>
      <c r="P92" s="338"/>
      <c r="Q92" s="338"/>
      <c r="R92" s="338"/>
      <c r="S92" s="338"/>
      <c r="T92" s="338"/>
      <c r="U92" s="338"/>
      <c r="V92" s="338"/>
      <c r="W92" s="338"/>
      <c r="X92" s="338"/>
      <c r="Y92" s="338"/>
    </row>
    <row r="93" spans="1:25" s="57" customFormat="1" ht="12.75" customHeight="1" x14ac:dyDescent="0.2">
      <c r="A93" s="338"/>
      <c r="C93" s="23"/>
      <c r="D93" s="387"/>
      <c r="K93" s="338"/>
      <c r="L93" s="338"/>
      <c r="M93" s="338"/>
      <c r="N93" s="338"/>
      <c r="O93" s="338"/>
      <c r="P93" s="338"/>
      <c r="Q93" s="338"/>
      <c r="R93" s="338"/>
      <c r="S93" s="338"/>
      <c r="T93" s="338"/>
      <c r="U93" s="338"/>
      <c r="V93" s="338"/>
      <c r="W93" s="338"/>
      <c r="X93" s="338"/>
      <c r="Y93" s="338"/>
    </row>
    <row r="94" spans="1:25" s="57" customFormat="1" ht="12.75" customHeight="1" x14ac:dyDescent="0.2">
      <c r="A94" s="338"/>
      <c r="C94" s="23"/>
      <c r="D94" s="387"/>
      <c r="K94" s="338"/>
      <c r="L94" s="338"/>
      <c r="M94" s="338"/>
      <c r="N94" s="338"/>
      <c r="O94" s="338"/>
      <c r="P94" s="338"/>
      <c r="Q94" s="338"/>
      <c r="R94" s="338"/>
      <c r="S94" s="338"/>
      <c r="T94" s="338"/>
      <c r="U94" s="338"/>
      <c r="V94" s="338"/>
      <c r="W94" s="338"/>
      <c r="X94" s="338"/>
      <c r="Y94" s="338"/>
    </row>
    <row r="95" spans="1:25" s="57" customFormat="1" ht="12.75" customHeight="1" x14ac:dyDescent="0.2">
      <c r="A95" s="338"/>
      <c r="C95" s="23"/>
      <c r="D95" s="387"/>
      <c r="K95" s="338"/>
      <c r="L95" s="338"/>
      <c r="M95" s="338"/>
      <c r="N95" s="338"/>
      <c r="O95" s="338"/>
      <c r="P95" s="338"/>
      <c r="Q95" s="338"/>
      <c r="R95" s="338"/>
      <c r="S95" s="338"/>
      <c r="T95" s="338"/>
      <c r="U95" s="338"/>
      <c r="V95" s="338"/>
      <c r="W95" s="338"/>
      <c r="X95" s="338"/>
      <c r="Y95" s="338"/>
    </row>
    <row r="96" spans="1:25" s="57" customFormat="1" ht="12.75" customHeight="1" x14ac:dyDescent="0.2">
      <c r="A96" s="338"/>
      <c r="C96" s="23"/>
      <c r="D96" s="387"/>
      <c r="K96" s="338"/>
      <c r="L96" s="338"/>
      <c r="M96" s="338"/>
      <c r="N96" s="338"/>
      <c r="O96" s="338"/>
      <c r="P96" s="338"/>
      <c r="Q96" s="338"/>
      <c r="R96" s="338"/>
      <c r="S96" s="338"/>
      <c r="T96" s="338"/>
      <c r="U96" s="338"/>
      <c r="V96" s="338"/>
      <c r="W96" s="338"/>
      <c r="X96" s="338"/>
      <c r="Y96" s="338"/>
    </row>
    <row r="97" spans="1:25" s="57" customFormat="1" ht="12.75" customHeight="1" x14ac:dyDescent="0.2">
      <c r="A97" s="338"/>
      <c r="C97" s="23"/>
      <c r="D97" s="387"/>
      <c r="K97" s="338"/>
      <c r="L97" s="338"/>
      <c r="M97" s="338"/>
      <c r="N97" s="338"/>
      <c r="O97" s="338"/>
      <c r="P97" s="338"/>
      <c r="Q97" s="338"/>
      <c r="R97" s="338"/>
      <c r="S97" s="338"/>
      <c r="T97" s="338"/>
      <c r="U97" s="338"/>
      <c r="V97" s="338"/>
      <c r="W97" s="338"/>
      <c r="X97" s="338"/>
      <c r="Y97" s="338"/>
    </row>
    <row r="98" spans="1:25" s="57" customFormat="1" ht="12.75" customHeight="1" x14ac:dyDescent="0.2">
      <c r="A98" s="338"/>
      <c r="C98" s="23"/>
      <c r="D98" s="387"/>
      <c r="K98" s="338"/>
      <c r="L98" s="338"/>
      <c r="M98" s="338"/>
      <c r="N98" s="338"/>
      <c r="O98" s="338"/>
      <c r="P98" s="338"/>
      <c r="Q98" s="338"/>
      <c r="R98" s="338"/>
      <c r="S98" s="338"/>
      <c r="T98" s="338"/>
      <c r="U98" s="338"/>
      <c r="V98" s="338"/>
      <c r="W98" s="338"/>
      <c r="X98" s="338"/>
      <c r="Y98" s="338"/>
    </row>
    <row r="99" spans="1:25" s="57" customFormat="1" ht="12.75" customHeight="1" x14ac:dyDescent="0.2">
      <c r="A99" s="338"/>
      <c r="C99" s="23"/>
      <c r="D99" s="387"/>
      <c r="K99" s="338"/>
      <c r="L99" s="338"/>
      <c r="M99" s="338"/>
      <c r="N99" s="338"/>
      <c r="O99" s="338"/>
      <c r="P99" s="338"/>
      <c r="Q99" s="338"/>
      <c r="R99" s="338"/>
      <c r="S99" s="338"/>
      <c r="T99" s="338"/>
      <c r="U99" s="338"/>
      <c r="V99" s="338"/>
      <c r="W99" s="338"/>
      <c r="X99" s="338"/>
      <c r="Y99" s="338"/>
    </row>
    <row r="100" spans="1:25" s="57" customFormat="1" ht="12.75" customHeight="1" x14ac:dyDescent="0.2">
      <c r="A100" s="338"/>
      <c r="C100" s="23"/>
      <c r="D100" s="387"/>
      <c r="K100" s="338"/>
      <c r="L100" s="338"/>
      <c r="M100" s="338"/>
      <c r="N100" s="338"/>
      <c r="O100" s="338"/>
      <c r="P100" s="338"/>
      <c r="Q100" s="338"/>
      <c r="R100" s="338"/>
      <c r="S100" s="338"/>
      <c r="T100" s="338"/>
      <c r="U100" s="338"/>
      <c r="V100" s="338"/>
      <c r="W100" s="338"/>
      <c r="X100" s="338"/>
      <c r="Y100" s="338"/>
    </row>
    <row r="101" spans="1:25" s="57" customFormat="1" ht="12.75" customHeight="1" x14ac:dyDescent="0.2">
      <c r="A101" s="338"/>
      <c r="C101" s="23"/>
      <c r="D101" s="387"/>
      <c r="K101" s="338"/>
      <c r="L101" s="338"/>
      <c r="M101" s="338"/>
      <c r="N101" s="338"/>
      <c r="O101" s="338"/>
      <c r="P101" s="338"/>
      <c r="Q101" s="338"/>
      <c r="R101" s="338"/>
      <c r="S101" s="338"/>
      <c r="T101" s="338"/>
      <c r="U101" s="338"/>
      <c r="V101" s="338"/>
      <c r="W101" s="338"/>
      <c r="X101" s="338"/>
      <c r="Y101" s="338"/>
    </row>
    <row r="102" spans="1:25" s="57" customFormat="1" ht="12.75" customHeight="1" x14ac:dyDescent="0.2">
      <c r="A102" s="338"/>
      <c r="C102" s="23"/>
      <c r="D102" s="387"/>
      <c r="K102" s="338"/>
      <c r="L102" s="338"/>
      <c r="M102" s="338"/>
      <c r="N102" s="338"/>
      <c r="O102" s="338"/>
      <c r="P102" s="338"/>
      <c r="Q102" s="338"/>
      <c r="R102" s="338"/>
      <c r="S102" s="338"/>
      <c r="T102" s="338"/>
      <c r="U102" s="338"/>
      <c r="V102" s="338"/>
      <c r="W102" s="338"/>
      <c r="X102" s="338"/>
      <c r="Y102" s="338"/>
    </row>
    <row r="103" spans="1:25" s="57" customFormat="1" ht="12.75" customHeight="1" x14ac:dyDescent="0.2">
      <c r="A103" s="338"/>
      <c r="C103" s="23"/>
      <c r="D103" s="387"/>
      <c r="K103" s="338"/>
      <c r="L103" s="338"/>
      <c r="M103" s="338"/>
      <c r="N103" s="338"/>
      <c r="O103" s="338"/>
      <c r="P103" s="338"/>
      <c r="Q103" s="338"/>
      <c r="R103" s="338"/>
      <c r="S103" s="338"/>
      <c r="T103" s="338"/>
      <c r="U103" s="338"/>
      <c r="V103" s="338"/>
      <c r="W103" s="338"/>
      <c r="X103" s="338"/>
      <c r="Y103" s="338"/>
    </row>
    <row r="104" spans="1:25" s="57" customFormat="1" ht="12.75" customHeight="1" x14ac:dyDescent="0.2">
      <c r="A104" s="338"/>
      <c r="C104" s="23"/>
      <c r="D104" s="387"/>
      <c r="K104" s="338"/>
      <c r="L104" s="338"/>
      <c r="M104" s="338"/>
      <c r="N104" s="338"/>
      <c r="O104" s="338"/>
      <c r="P104" s="338"/>
      <c r="Q104" s="338"/>
      <c r="R104" s="338"/>
      <c r="S104" s="338"/>
      <c r="T104" s="338"/>
      <c r="U104" s="338"/>
      <c r="V104" s="338"/>
      <c r="W104" s="338"/>
      <c r="X104" s="338"/>
      <c r="Y104" s="338"/>
    </row>
    <row r="105" spans="1:25" s="57" customFormat="1" ht="12.75" customHeight="1" x14ac:dyDescent="0.2">
      <c r="A105" s="338"/>
      <c r="C105" s="23"/>
      <c r="D105" s="387"/>
      <c r="K105" s="338"/>
      <c r="L105" s="338"/>
      <c r="M105" s="338"/>
      <c r="N105" s="338"/>
      <c r="O105" s="338"/>
      <c r="P105" s="338"/>
      <c r="Q105" s="338"/>
      <c r="R105" s="338"/>
      <c r="S105" s="338"/>
      <c r="T105" s="338"/>
      <c r="U105" s="338"/>
      <c r="V105" s="338"/>
      <c r="W105" s="338"/>
      <c r="X105" s="338"/>
      <c r="Y105" s="338"/>
    </row>
    <row r="106" spans="1:25" s="57" customFormat="1" ht="12.75" customHeight="1" x14ac:dyDescent="0.2">
      <c r="A106" s="338"/>
      <c r="C106" s="23"/>
      <c r="D106" s="387"/>
      <c r="K106" s="338"/>
      <c r="L106" s="338"/>
      <c r="M106" s="338"/>
      <c r="N106" s="338"/>
      <c r="O106" s="338"/>
      <c r="P106" s="338"/>
      <c r="Q106" s="338"/>
      <c r="R106" s="338"/>
      <c r="S106" s="338"/>
      <c r="T106" s="338"/>
      <c r="U106" s="338"/>
      <c r="V106" s="338"/>
      <c r="W106" s="338"/>
      <c r="X106" s="338"/>
      <c r="Y106" s="338"/>
    </row>
    <row r="107" spans="1:25" s="57" customFormat="1" ht="12.75" customHeight="1" x14ac:dyDescent="0.2">
      <c r="A107" s="338"/>
      <c r="C107" s="23"/>
      <c r="D107" s="387"/>
      <c r="K107" s="338"/>
      <c r="L107" s="338"/>
      <c r="M107" s="338"/>
      <c r="N107" s="338"/>
      <c r="O107" s="338"/>
      <c r="P107" s="338"/>
      <c r="Q107" s="338"/>
      <c r="R107" s="338"/>
      <c r="S107" s="338"/>
      <c r="T107" s="338"/>
      <c r="U107" s="338"/>
      <c r="V107" s="338"/>
      <c r="W107" s="338"/>
      <c r="X107" s="338"/>
      <c r="Y107" s="338"/>
    </row>
    <row r="108" spans="1:25" s="57" customFormat="1" ht="12.75" customHeight="1" x14ac:dyDescent="0.2">
      <c r="A108" s="338"/>
      <c r="C108" s="23"/>
      <c r="D108" s="387"/>
      <c r="K108" s="338"/>
      <c r="L108" s="338"/>
      <c r="M108" s="338"/>
      <c r="N108" s="338"/>
      <c r="O108" s="338"/>
      <c r="P108" s="338"/>
      <c r="Q108" s="338"/>
      <c r="R108" s="338"/>
      <c r="S108" s="338"/>
      <c r="T108" s="338"/>
      <c r="U108" s="338"/>
      <c r="V108" s="338"/>
      <c r="W108" s="338"/>
      <c r="X108" s="338"/>
      <c r="Y108" s="338"/>
    </row>
    <row r="109" spans="1:25" s="57" customFormat="1" ht="12.75" customHeight="1" x14ac:dyDescent="0.2">
      <c r="A109" s="338"/>
      <c r="C109" s="23"/>
      <c r="D109" s="387"/>
      <c r="K109" s="338"/>
      <c r="L109" s="338"/>
      <c r="M109" s="338"/>
      <c r="N109" s="338"/>
      <c r="O109" s="338"/>
      <c r="P109" s="338"/>
      <c r="Q109" s="338"/>
      <c r="R109" s="338"/>
      <c r="S109" s="338"/>
      <c r="T109" s="338"/>
      <c r="U109" s="338"/>
      <c r="V109" s="338"/>
      <c r="W109" s="338"/>
      <c r="X109" s="338"/>
      <c r="Y109" s="338"/>
    </row>
    <row r="110" spans="1:25" s="57" customFormat="1" ht="12.75" customHeight="1" x14ac:dyDescent="0.2">
      <c r="A110" s="338"/>
      <c r="C110" s="23"/>
      <c r="D110" s="387"/>
      <c r="K110" s="338"/>
      <c r="L110" s="338"/>
      <c r="M110" s="338"/>
      <c r="N110" s="338"/>
      <c r="O110" s="338"/>
      <c r="P110" s="338"/>
      <c r="Q110" s="338"/>
      <c r="R110" s="338"/>
      <c r="S110" s="338"/>
      <c r="T110" s="338"/>
      <c r="U110" s="338"/>
      <c r="V110" s="338"/>
      <c r="W110" s="338"/>
      <c r="X110" s="338"/>
      <c r="Y110" s="338"/>
    </row>
    <row r="111" spans="1:25" s="57" customFormat="1" ht="12.75" customHeight="1" x14ac:dyDescent="0.2">
      <c r="A111" s="338"/>
      <c r="C111" s="23"/>
      <c r="D111" s="387"/>
      <c r="K111" s="338"/>
      <c r="L111" s="338"/>
      <c r="M111" s="338"/>
      <c r="N111" s="338"/>
      <c r="O111" s="338"/>
      <c r="P111" s="338"/>
      <c r="Q111" s="338"/>
      <c r="R111" s="338"/>
      <c r="S111" s="338"/>
      <c r="T111" s="338"/>
      <c r="U111" s="338"/>
      <c r="V111" s="338"/>
      <c r="W111" s="338"/>
      <c r="X111" s="338"/>
      <c r="Y111" s="338"/>
    </row>
    <row r="112" spans="1:25" s="57" customFormat="1" ht="12.75" customHeight="1" x14ac:dyDescent="0.2">
      <c r="A112" s="338"/>
      <c r="C112" s="23"/>
      <c r="D112" s="387"/>
      <c r="K112" s="338"/>
      <c r="L112" s="338"/>
      <c r="M112" s="338"/>
      <c r="N112" s="338"/>
      <c r="O112" s="338"/>
      <c r="P112" s="338"/>
      <c r="Q112" s="338"/>
      <c r="R112" s="338"/>
      <c r="S112" s="338"/>
      <c r="T112" s="338"/>
      <c r="U112" s="338"/>
      <c r="V112" s="338"/>
      <c r="W112" s="338"/>
      <c r="X112" s="338"/>
      <c r="Y112" s="338"/>
    </row>
    <row r="113" spans="1:25" s="57" customFormat="1" ht="12.75" customHeight="1" x14ac:dyDescent="0.2">
      <c r="A113" s="338"/>
      <c r="C113" s="23"/>
      <c r="D113" s="387"/>
      <c r="K113" s="338"/>
      <c r="L113" s="338"/>
      <c r="M113" s="338"/>
      <c r="N113" s="338"/>
      <c r="O113" s="338"/>
      <c r="P113" s="338"/>
      <c r="Q113" s="338"/>
      <c r="R113" s="338"/>
      <c r="S113" s="338"/>
      <c r="T113" s="338"/>
      <c r="U113" s="338"/>
      <c r="V113" s="338"/>
      <c r="W113" s="338"/>
      <c r="X113" s="338"/>
      <c r="Y113" s="338"/>
    </row>
    <row r="114" spans="1:25" s="57" customFormat="1" ht="12.75" customHeight="1" x14ac:dyDescent="0.2">
      <c r="A114" s="338"/>
      <c r="C114" s="23"/>
      <c r="D114" s="387"/>
      <c r="K114" s="338"/>
      <c r="L114" s="338"/>
      <c r="M114" s="338"/>
      <c r="N114" s="338"/>
      <c r="O114" s="338"/>
      <c r="P114" s="338"/>
      <c r="Q114" s="338"/>
      <c r="R114" s="338"/>
      <c r="S114" s="338"/>
      <c r="T114" s="338"/>
      <c r="U114" s="338"/>
      <c r="V114" s="338"/>
      <c r="W114" s="338"/>
      <c r="X114" s="338"/>
      <c r="Y114" s="338"/>
    </row>
    <row r="115" spans="1:25" s="57" customFormat="1" ht="12.75" customHeight="1" x14ac:dyDescent="0.2">
      <c r="A115" s="338"/>
      <c r="C115" s="23"/>
      <c r="D115" s="387"/>
      <c r="K115" s="338"/>
      <c r="L115" s="338"/>
      <c r="M115" s="338"/>
      <c r="N115" s="338"/>
      <c r="O115" s="338"/>
      <c r="P115" s="338"/>
      <c r="Q115" s="338"/>
      <c r="R115" s="338"/>
      <c r="S115" s="338"/>
      <c r="T115" s="338"/>
      <c r="U115" s="338"/>
      <c r="V115" s="338"/>
      <c r="W115" s="338"/>
      <c r="X115" s="338"/>
      <c r="Y115" s="338"/>
    </row>
    <row r="116" spans="1:25" s="57" customFormat="1" ht="12.75" customHeight="1" x14ac:dyDescent="0.2">
      <c r="A116" s="338"/>
      <c r="C116" s="23"/>
      <c r="D116" s="387"/>
      <c r="K116" s="338"/>
      <c r="L116" s="338"/>
      <c r="M116" s="338"/>
      <c r="N116" s="338"/>
      <c r="O116" s="338"/>
      <c r="P116" s="338"/>
      <c r="Q116" s="338"/>
      <c r="R116" s="338"/>
      <c r="S116" s="338"/>
      <c r="T116" s="338"/>
      <c r="U116" s="338"/>
      <c r="V116" s="338"/>
      <c r="W116" s="338"/>
      <c r="X116" s="338"/>
      <c r="Y116" s="338"/>
    </row>
    <row r="117" spans="1:25" s="57" customFormat="1" ht="12.75" customHeight="1" x14ac:dyDescent="0.2">
      <c r="A117" s="338"/>
      <c r="C117" s="23"/>
      <c r="D117" s="387"/>
      <c r="K117" s="338"/>
      <c r="L117" s="338"/>
      <c r="M117" s="338"/>
      <c r="N117" s="338"/>
      <c r="O117" s="338"/>
      <c r="P117" s="338"/>
      <c r="Q117" s="338"/>
      <c r="R117" s="338"/>
      <c r="S117" s="338"/>
      <c r="T117" s="338"/>
      <c r="U117" s="338"/>
      <c r="V117" s="338"/>
      <c r="W117" s="338"/>
      <c r="X117" s="338"/>
      <c r="Y117" s="338"/>
    </row>
    <row r="118" spans="1:25" s="57" customFormat="1" ht="12.75" customHeight="1" x14ac:dyDescent="0.2">
      <c r="A118" s="338"/>
      <c r="C118" s="23"/>
      <c r="D118" s="387"/>
      <c r="K118" s="338"/>
      <c r="L118" s="338"/>
      <c r="M118" s="338"/>
      <c r="N118" s="338"/>
      <c r="O118" s="338"/>
      <c r="P118" s="338"/>
      <c r="Q118" s="338"/>
      <c r="R118" s="338"/>
      <c r="S118" s="338"/>
      <c r="T118" s="338"/>
      <c r="U118" s="338"/>
      <c r="V118" s="338"/>
      <c r="W118" s="338"/>
      <c r="X118" s="338"/>
      <c r="Y118" s="338"/>
    </row>
    <row r="119" spans="1:25" s="57" customFormat="1" ht="12.75" customHeight="1" x14ac:dyDescent="0.2">
      <c r="A119" s="338"/>
      <c r="C119" s="23"/>
      <c r="D119" s="387"/>
      <c r="K119" s="338"/>
      <c r="L119" s="338"/>
      <c r="M119" s="338"/>
      <c r="N119" s="338"/>
      <c r="O119" s="338"/>
      <c r="P119" s="338"/>
      <c r="Q119" s="338"/>
      <c r="R119" s="338"/>
      <c r="S119" s="338"/>
      <c r="T119" s="338"/>
      <c r="U119" s="338"/>
      <c r="V119" s="338"/>
      <c r="W119" s="338"/>
      <c r="X119" s="338"/>
      <c r="Y119" s="338"/>
    </row>
    <row r="120" spans="1:25" s="57" customFormat="1" ht="12.75" customHeight="1" x14ac:dyDescent="0.2">
      <c r="A120" s="338"/>
      <c r="C120" s="23"/>
      <c r="D120" s="387"/>
      <c r="K120" s="338"/>
      <c r="L120" s="338"/>
      <c r="M120" s="338"/>
      <c r="N120" s="338"/>
      <c r="O120" s="338"/>
      <c r="P120" s="338"/>
      <c r="Q120" s="338"/>
      <c r="R120" s="338"/>
      <c r="S120" s="338"/>
      <c r="T120" s="338"/>
      <c r="U120" s="338"/>
      <c r="V120" s="338"/>
      <c r="W120" s="338"/>
      <c r="X120" s="338"/>
      <c r="Y120" s="338"/>
    </row>
    <row r="121" spans="1:25" s="57" customFormat="1" ht="12.75" customHeight="1" x14ac:dyDescent="0.2">
      <c r="A121" s="338"/>
      <c r="C121" s="23"/>
      <c r="D121" s="387"/>
      <c r="K121" s="338"/>
      <c r="L121" s="338"/>
      <c r="M121" s="338"/>
      <c r="N121" s="338"/>
      <c r="O121" s="338"/>
      <c r="P121" s="338"/>
      <c r="Q121" s="338"/>
      <c r="R121" s="338"/>
      <c r="S121" s="338"/>
      <c r="T121" s="338"/>
      <c r="U121" s="338"/>
      <c r="V121" s="338"/>
      <c r="W121" s="338"/>
      <c r="X121" s="338"/>
      <c r="Y121" s="338"/>
    </row>
    <row r="122" spans="1:25" s="57" customFormat="1" ht="12.75" customHeight="1" x14ac:dyDescent="0.2">
      <c r="A122" s="338"/>
      <c r="C122" s="23"/>
      <c r="D122" s="387"/>
      <c r="K122" s="338"/>
      <c r="L122" s="338"/>
      <c r="M122" s="338"/>
      <c r="N122" s="338"/>
      <c r="O122" s="338"/>
      <c r="P122" s="338"/>
      <c r="Q122" s="338"/>
      <c r="R122" s="338"/>
      <c r="S122" s="338"/>
      <c r="T122" s="338"/>
      <c r="U122" s="338"/>
      <c r="V122" s="338"/>
      <c r="W122" s="338"/>
      <c r="X122" s="338"/>
      <c r="Y122" s="338"/>
    </row>
    <row r="123" spans="1:25" s="57" customFormat="1" ht="12.75" customHeight="1" x14ac:dyDescent="0.2">
      <c r="A123" s="338"/>
      <c r="C123" s="23"/>
      <c r="D123" s="387"/>
      <c r="K123" s="338"/>
      <c r="L123" s="338"/>
      <c r="M123" s="338"/>
      <c r="N123" s="338"/>
      <c r="O123" s="338"/>
      <c r="P123" s="338"/>
      <c r="Q123" s="338"/>
      <c r="R123" s="338"/>
      <c r="S123" s="338"/>
      <c r="T123" s="338"/>
      <c r="U123" s="338"/>
      <c r="V123" s="338"/>
      <c r="W123" s="338"/>
      <c r="X123" s="338"/>
      <c r="Y123" s="338"/>
    </row>
    <row r="124" spans="1:25" s="57" customFormat="1" ht="12.75" customHeight="1" x14ac:dyDescent="0.2">
      <c r="A124" s="338"/>
      <c r="C124" s="23"/>
      <c r="D124" s="387"/>
      <c r="K124" s="338"/>
      <c r="L124" s="338"/>
      <c r="M124" s="338"/>
      <c r="N124" s="338"/>
      <c r="O124" s="338"/>
      <c r="P124" s="338"/>
      <c r="Q124" s="338"/>
      <c r="R124" s="338"/>
      <c r="S124" s="338"/>
      <c r="T124" s="338"/>
      <c r="U124" s="338"/>
      <c r="V124" s="338"/>
      <c r="W124" s="338"/>
      <c r="X124" s="338"/>
      <c r="Y124" s="338"/>
    </row>
    <row r="125" spans="1:25" s="57" customFormat="1" ht="12.75" customHeight="1" x14ac:dyDescent="0.2">
      <c r="A125" s="338"/>
      <c r="C125" s="23"/>
      <c r="D125" s="387"/>
      <c r="K125" s="338"/>
      <c r="L125" s="338"/>
      <c r="M125" s="338"/>
      <c r="N125" s="338"/>
      <c r="O125" s="338"/>
      <c r="P125" s="338"/>
      <c r="Q125" s="338"/>
      <c r="R125" s="338"/>
      <c r="S125" s="338"/>
      <c r="T125" s="338"/>
      <c r="U125" s="338"/>
      <c r="V125" s="338"/>
      <c r="W125" s="338"/>
      <c r="X125" s="338"/>
      <c r="Y125" s="338"/>
    </row>
    <row r="126" spans="1:25" s="57" customFormat="1" ht="12.75" customHeight="1" x14ac:dyDescent="0.2">
      <c r="A126" s="338"/>
      <c r="C126" s="23"/>
      <c r="D126" s="387"/>
      <c r="K126" s="338"/>
      <c r="L126" s="338"/>
      <c r="M126" s="338"/>
      <c r="N126" s="338"/>
      <c r="O126" s="338"/>
      <c r="P126" s="338"/>
      <c r="Q126" s="338"/>
      <c r="R126" s="338"/>
      <c r="S126" s="338"/>
      <c r="T126" s="338"/>
      <c r="U126" s="338"/>
      <c r="V126" s="338"/>
      <c r="W126" s="338"/>
      <c r="X126" s="338"/>
      <c r="Y126" s="338"/>
    </row>
    <row r="127" spans="1:25" s="57" customFormat="1" ht="12.75" customHeight="1" x14ac:dyDescent="0.2">
      <c r="A127" s="338"/>
      <c r="C127" s="23"/>
      <c r="D127" s="387"/>
      <c r="K127" s="338"/>
      <c r="L127" s="338"/>
      <c r="M127" s="338"/>
      <c r="N127" s="338"/>
      <c r="O127" s="338"/>
      <c r="P127" s="338"/>
      <c r="Q127" s="338"/>
      <c r="R127" s="338"/>
      <c r="S127" s="338"/>
      <c r="T127" s="338"/>
      <c r="U127" s="338"/>
      <c r="V127" s="338"/>
      <c r="W127" s="338"/>
      <c r="X127" s="338"/>
      <c r="Y127" s="338"/>
    </row>
    <row r="128" spans="1:25" s="57" customFormat="1" ht="12.75" customHeight="1" x14ac:dyDescent="0.2">
      <c r="A128" s="338"/>
      <c r="C128" s="23"/>
      <c r="D128" s="387"/>
      <c r="K128" s="338"/>
      <c r="L128" s="338"/>
      <c r="M128" s="338"/>
      <c r="N128" s="338"/>
      <c r="O128" s="338"/>
      <c r="P128" s="338"/>
      <c r="Q128" s="338"/>
      <c r="R128" s="338"/>
      <c r="S128" s="338"/>
      <c r="T128" s="338"/>
      <c r="U128" s="338"/>
      <c r="V128" s="338"/>
      <c r="W128" s="338"/>
      <c r="X128" s="338"/>
      <c r="Y128" s="338"/>
    </row>
    <row r="129" spans="1:25" s="57" customFormat="1" ht="12.75" customHeight="1" x14ac:dyDescent="0.2">
      <c r="A129" s="338"/>
      <c r="C129" s="23"/>
      <c r="D129" s="387"/>
      <c r="K129" s="338"/>
      <c r="L129" s="338"/>
      <c r="M129" s="338"/>
      <c r="N129" s="338"/>
      <c r="O129" s="338"/>
      <c r="P129" s="338"/>
      <c r="Q129" s="338"/>
      <c r="R129" s="338"/>
      <c r="S129" s="338"/>
      <c r="T129" s="338"/>
      <c r="U129" s="338"/>
      <c r="V129" s="338"/>
      <c r="W129" s="338"/>
      <c r="X129" s="338"/>
      <c r="Y129" s="338"/>
    </row>
    <row r="130" spans="1:25" s="57" customFormat="1" ht="12.75" customHeight="1" x14ac:dyDescent="0.2">
      <c r="A130" s="338"/>
      <c r="C130" s="23"/>
      <c r="D130" s="387"/>
      <c r="K130" s="338"/>
      <c r="L130" s="338"/>
      <c r="M130" s="338"/>
      <c r="N130" s="338"/>
      <c r="O130" s="338"/>
      <c r="P130" s="338"/>
      <c r="Q130" s="338"/>
      <c r="R130" s="338"/>
      <c r="S130" s="338"/>
      <c r="T130" s="338"/>
      <c r="U130" s="338"/>
      <c r="V130" s="338"/>
      <c r="W130" s="338"/>
      <c r="X130" s="338"/>
      <c r="Y130" s="338"/>
    </row>
    <row r="131" spans="1:25" s="57" customFormat="1" ht="12.75" customHeight="1" x14ac:dyDescent="0.2">
      <c r="A131" s="338"/>
      <c r="C131" s="23"/>
      <c r="D131" s="387"/>
      <c r="K131" s="338"/>
      <c r="L131" s="338"/>
      <c r="M131" s="338"/>
      <c r="N131" s="338"/>
      <c r="O131" s="338"/>
      <c r="P131" s="338"/>
      <c r="Q131" s="338"/>
      <c r="R131" s="338"/>
      <c r="S131" s="338"/>
      <c r="T131" s="338"/>
      <c r="U131" s="338"/>
      <c r="V131" s="338"/>
      <c r="W131" s="338"/>
      <c r="X131" s="338"/>
      <c r="Y131" s="338"/>
    </row>
    <row r="132" spans="1:25" s="57" customFormat="1" ht="12.75" customHeight="1" x14ac:dyDescent="0.2">
      <c r="A132" s="338"/>
      <c r="C132" s="23"/>
      <c r="D132" s="387"/>
      <c r="K132" s="338"/>
      <c r="L132" s="338"/>
      <c r="M132" s="338"/>
      <c r="N132" s="338"/>
      <c r="O132" s="338"/>
      <c r="P132" s="338"/>
      <c r="Q132" s="338"/>
      <c r="R132" s="338"/>
      <c r="S132" s="338"/>
      <c r="T132" s="338"/>
      <c r="U132" s="338"/>
      <c r="V132" s="338"/>
      <c r="W132" s="338"/>
      <c r="X132" s="338"/>
      <c r="Y132" s="338"/>
    </row>
    <row r="133" spans="1:25" s="57" customFormat="1" ht="12.75" customHeight="1" x14ac:dyDescent="0.2">
      <c r="A133" s="338"/>
      <c r="C133" s="23"/>
      <c r="D133" s="387"/>
      <c r="K133" s="338"/>
      <c r="L133" s="338"/>
      <c r="M133" s="338"/>
      <c r="N133" s="338"/>
      <c r="O133" s="338"/>
      <c r="P133" s="338"/>
      <c r="Q133" s="338"/>
      <c r="R133" s="338"/>
      <c r="S133" s="338"/>
      <c r="T133" s="338"/>
      <c r="U133" s="338"/>
      <c r="V133" s="338"/>
      <c r="W133" s="338"/>
      <c r="X133" s="338"/>
      <c r="Y133" s="338"/>
    </row>
    <row r="134" spans="1:25" s="57" customFormat="1" ht="12.75" customHeight="1" x14ac:dyDescent="0.2">
      <c r="A134" s="338"/>
      <c r="C134" s="23"/>
      <c r="D134" s="387"/>
      <c r="K134" s="338"/>
      <c r="L134" s="338"/>
      <c r="M134" s="338"/>
      <c r="N134" s="338"/>
      <c r="O134" s="338"/>
      <c r="P134" s="338"/>
      <c r="Q134" s="338"/>
      <c r="R134" s="338"/>
      <c r="S134" s="338"/>
      <c r="T134" s="338"/>
      <c r="U134" s="338"/>
      <c r="V134" s="338"/>
      <c r="W134" s="338"/>
      <c r="X134" s="338"/>
      <c r="Y134" s="338"/>
    </row>
    <row r="135" spans="1:25" s="57" customFormat="1" ht="12.75" customHeight="1" x14ac:dyDescent="0.2">
      <c r="A135" s="338"/>
      <c r="C135" s="23"/>
      <c r="D135" s="387"/>
      <c r="K135" s="338"/>
      <c r="L135" s="338"/>
      <c r="M135" s="338"/>
      <c r="N135" s="338"/>
      <c r="O135" s="338"/>
      <c r="P135" s="338"/>
      <c r="Q135" s="338"/>
      <c r="R135" s="338"/>
      <c r="S135" s="338"/>
      <c r="T135" s="338"/>
      <c r="U135" s="338"/>
      <c r="V135" s="338"/>
      <c r="W135" s="338"/>
      <c r="X135" s="338"/>
      <c r="Y135" s="338"/>
    </row>
    <row r="136" spans="1:25" s="57" customFormat="1" ht="12.75" customHeight="1" x14ac:dyDescent="0.2">
      <c r="A136" s="338"/>
      <c r="C136" s="23"/>
      <c r="D136" s="387"/>
      <c r="K136" s="338"/>
      <c r="L136" s="338"/>
      <c r="M136" s="338"/>
      <c r="N136" s="338"/>
      <c r="O136" s="338"/>
      <c r="P136" s="338"/>
      <c r="Q136" s="338"/>
      <c r="R136" s="338"/>
      <c r="S136" s="338"/>
      <c r="T136" s="338"/>
      <c r="U136" s="338"/>
      <c r="V136" s="338"/>
      <c r="W136" s="338"/>
      <c r="X136" s="338"/>
      <c r="Y136" s="338"/>
    </row>
    <row r="137" spans="1:25" s="57" customFormat="1" ht="12.75" customHeight="1" x14ac:dyDescent="0.2">
      <c r="A137" s="338"/>
      <c r="C137" s="23"/>
      <c r="D137" s="387"/>
      <c r="K137" s="338"/>
      <c r="L137" s="338"/>
      <c r="M137" s="338"/>
      <c r="N137" s="338"/>
      <c r="O137" s="338"/>
      <c r="P137" s="338"/>
      <c r="Q137" s="338"/>
      <c r="R137" s="338"/>
      <c r="S137" s="338"/>
      <c r="T137" s="338"/>
      <c r="U137" s="338"/>
      <c r="V137" s="338"/>
      <c r="W137" s="338"/>
      <c r="X137" s="338"/>
      <c r="Y137" s="338"/>
    </row>
    <row r="138" spans="1:25" s="57" customFormat="1" ht="12.75" customHeight="1" x14ac:dyDescent="0.2">
      <c r="A138" s="338"/>
      <c r="C138" s="23"/>
      <c r="D138" s="387"/>
      <c r="K138" s="338"/>
      <c r="L138" s="338"/>
      <c r="M138" s="338"/>
      <c r="N138" s="338"/>
      <c r="O138" s="338"/>
      <c r="P138" s="338"/>
      <c r="Q138" s="338"/>
      <c r="R138" s="338"/>
      <c r="S138" s="338"/>
      <c r="T138" s="338"/>
      <c r="U138" s="338"/>
      <c r="V138" s="338"/>
      <c r="W138" s="338"/>
      <c r="X138" s="338"/>
      <c r="Y138" s="338"/>
    </row>
    <row r="139" spans="1:25" s="57" customFormat="1" ht="12.75" customHeight="1" x14ac:dyDescent="0.2">
      <c r="A139" s="338"/>
      <c r="C139" s="23"/>
      <c r="D139" s="387"/>
      <c r="K139" s="338"/>
      <c r="L139" s="338"/>
      <c r="M139" s="338"/>
      <c r="N139" s="338"/>
      <c r="O139" s="338"/>
      <c r="P139" s="338"/>
      <c r="Q139" s="338"/>
      <c r="R139" s="338"/>
      <c r="S139" s="338"/>
      <c r="T139" s="338"/>
      <c r="U139" s="338"/>
      <c r="V139" s="338"/>
      <c r="W139" s="338"/>
      <c r="X139" s="338"/>
      <c r="Y139" s="338"/>
    </row>
    <row r="140" spans="1:25" s="57" customFormat="1" ht="12.75" customHeight="1" x14ac:dyDescent="0.2">
      <c r="A140" s="338"/>
      <c r="C140" s="23"/>
      <c r="D140" s="387"/>
      <c r="K140" s="338"/>
      <c r="L140" s="338"/>
      <c r="M140" s="338"/>
      <c r="N140" s="338"/>
      <c r="O140" s="338"/>
      <c r="P140" s="338"/>
      <c r="Q140" s="338"/>
      <c r="R140" s="338"/>
      <c r="S140" s="338"/>
      <c r="T140" s="338"/>
      <c r="U140" s="338"/>
      <c r="V140" s="338"/>
      <c r="W140" s="338"/>
      <c r="X140" s="338"/>
      <c r="Y140" s="338"/>
    </row>
    <row r="141" spans="1:25" s="57" customFormat="1" ht="12.75" customHeight="1" x14ac:dyDescent="0.2">
      <c r="A141" s="338"/>
      <c r="C141" s="23"/>
      <c r="D141" s="387"/>
      <c r="K141" s="338"/>
      <c r="L141" s="338"/>
      <c r="M141" s="338"/>
      <c r="N141" s="338"/>
      <c r="O141" s="338"/>
      <c r="P141" s="338"/>
      <c r="Q141" s="338"/>
      <c r="R141" s="338"/>
      <c r="S141" s="338"/>
      <c r="T141" s="338"/>
      <c r="U141" s="338"/>
      <c r="V141" s="338"/>
      <c r="W141" s="338"/>
      <c r="X141" s="338"/>
      <c r="Y141" s="338"/>
    </row>
    <row r="142" spans="1:25" s="57" customFormat="1" ht="12.75" customHeight="1" x14ac:dyDescent="0.2">
      <c r="A142" s="338"/>
      <c r="C142" s="23"/>
      <c r="D142" s="387"/>
      <c r="K142" s="338"/>
      <c r="L142" s="338"/>
      <c r="M142" s="338"/>
      <c r="N142" s="338"/>
      <c r="O142" s="338"/>
      <c r="P142" s="338"/>
      <c r="Q142" s="338"/>
      <c r="R142" s="338"/>
      <c r="S142" s="338"/>
      <c r="T142" s="338"/>
      <c r="U142" s="338"/>
      <c r="V142" s="338"/>
      <c r="W142" s="338"/>
      <c r="X142" s="338"/>
      <c r="Y142" s="338"/>
    </row>
    <row r="143" spans="1:25" s="57" customFormat="1" ht="12.75" customHeight="1" x14ac:dyDescent="0.2">
      <c r="A143" s="338"/>
      <c r="C143" s="23"/>
      <c r="D143" s="387"/>
      <c r="K143" s="338"/>
      <c r="L143" s="338"/>
      <c r="M143" s="338"/>
      <c r="N143" s="338"/>
      <c r="O143" s="338"/>
      <c r="P143" s="338"/>
      <c r="Q143" s="338"/>
      <c r="R143" s="338"/>
      <c r="S143" s="338"/>
      <c r="T143" s="338"/>
      <c r="U143" s="338"/>
      <c r="V143" s="338"/>
      <c r="W143" s="338"/>
      <c r="X143" s="338"/>
      <c r="Y143" s="338"/>
    </row>
    <row r="144" spans="1:25" s="57" customFormat="1" ht="12.75" customHeight="1" x14ac:dyDescent="0.2">
      <c r="A144" s="338"/>
      <c r="C144" s="23"/>
      <c r="D144" s="387"/>
      <c r="K144" s="338"/>
      <c r="L144" s="338"/>
      <c r="M144" s="338"/>
      <c r="N144" s="338"/>
      <c r="O144" s="338"/>
      <c r="P144" s="338"/>
      <c r="Q144" s="338"/>
      <c r="R144" s="338"/>
      <c r="S144" s="338"/>
      <c r="T144" s="338"/>
      <c r="U144" s="338"/>
      <c r="V144" s="338"/>
      <c r="W144" s="338"/>
      <c r="X144" s="338"/>
      <c r="Y144" s="338"/>
    </row>
    <row r="145" spans="1:25" s="57" customFormat="1" ht="12.75" customHeight="1" x14ac:dyDescent="0.2">
      <c r="A145" s="338"/>
      <c r="C145" s="23"/>
      <c r="D145" s="387"/>
      <c r="K145" s="338"/>
      <c r="L145" s="338"/>
      <c r="M145" s="338"/>
      <c r="N145" s="338"/>
      <c r="O145" s="338"/>
      <c r="P145" s="338"/>
      <c r="Q145" s="338"/>
      <c r="R145" s="338"/>
      <c r="S145" s="338"/>
      <c r="T145" s="338"/>
      <c r="U145" s="338"/>
      <c r="V145" s="338"/>
      <c r="W145" s="338"/>
      <c r="X145" s="338"/>
      <c r="Y145" s="338"/>
    </row>
    <row r="146" spans="1:25" s="57" customFormat="1" ht="12.75" customHeight="1" x14ac:dyDescent="0.2">
      <c r="A146" s="338"/>
      <c r="C146" s="23"/>
      <c r="D146" s="387"/>
      <c r="K146" s="338"/>
      <c r="L146" s="338"/>
      <c r="M146" s="338"/>
      <c r="N146" s="338"/>
      <c r="O146" s="338"/>
      <c r="P146" s="338"/>
      <c r="Q146" s="338"/>
      <c r="R146" s="338"/>
      <c r="S146" s="338"/>
      <c r="T146" s="338"/>
      <c r="U146" s="338"/>
      <c r="V146" s="338"/>
      <c r="W146" s="338"/>
      <c r="X146" s="338"/>
      <c r="Y146" s="338"/>
    </row>
    <row r="147" spans="1:25" s="57" customFormat="1" ht="12.75" customHeight="1" x14ac:dyDescent="0.2">
      <c r="A147" s="338"/>
      <c r="C147" s="23"/>
      <c r="D147" s="387"/>
      <c r="K147" s="338"/>
      <c r="L147" s="338"/>
      <c r="M147" s="338"/>
      <c r="N147" s="338"/>
      <c r="O147" s="338"/>
      <c r="P147" s="338"/>
      <c r="Q147" s="338"/>
      <c r="R147" s="338"/>
      <c r="S147" s="338"/>
      <c r="T147" s="338"/>
      <c r="U147" s="338"/>
      <c r="V147" s="338"/>
      <c r="W147" s="338"/>
      <c r="X147" s="338"/>
      <c r="Y147" s="338"/>
    </row>
    <row r="148" spans="1:25" s="57" customFormat="1" ht="12.75" customHeight="1" x14ac:dyDescent="0.2">
      <c r="A148" s="338"/>
      <c r="C148" s="23"/>
      <c r="D148" s="387"/>
      <c r="K148" s="338"/>
      <c r="L148" s="338"/>
      <c r="M148" s="338"/>
      <c r="N148" s="338"/>
      <c r="O148" s="338"/>
      <c r="P148" s="338"/>
      <c r="Q148" s="338"/>
      <c r="R148" s="338"/>
      <c r="S148" s="338"/>
      <c r="T148" s="338"/>
      <c r="U148" s="338"/>
      <c r="V148" s="338"/>
      <c r="W148" s="338"/>
      <c r="X148" s="338"/>
      <c r="Y148" s="338"/>
    </row>
    <row r="149" spans="1:25" s="57" customFormat="1" ht="12.75" customHeight="1" x14ac:dyDescent="0.2">
      <c r="A149" s="338"/>
      <c r="C149" s="23"/>
      <c r="D149" s="387"/>
      <c r="K149" s="338"/>
      <c r="L149" s="338"/>
      <c r="M149" s="338"/>
      <c r="N149" s="338"/>
      <c r="O149" s="338"/>
      <c r="P149" s="338"/>
      <c r="Q149" s="338"/>
      <c r="R149" s="338"/>
      <c r="S149" s="338"/>
      <c r="T149" s="338"/>
      <c r="U149" s="338"/>
      <c r="V149" s="338"/>
      <c r="W149" s="338"/>
      <c r="X149" s="338"/>
      <c r="Y149" s="338"/>
    </row>
    <row r="150" spans="1:25" s="57" customFormat="1" ht="12.75" customHeight="1" x14ac:dyDescent="0.2">
      <c r="A150" s="338"/>
      <c r="C150" s="23"/>
      <c r="D150" s="387"/>
      <c r="K150" s="338"/>
      <c r="L150" s="338"/>
      <c r="M150" s="338"/>
      <c r="N150" s="338"/>
      <c r="O150" s="338"/>
      <c r="P150" s="338"/>
      <c r="Q150" s="338"/>
      <c r="R150" s="338"/>
      <c r="S150" s="338"/>
      <c r="T150" s="338"/>
      <c r="U150" s="338"/>
      <c r="V150" s="338"/>
      <c r="W150" s="338"/>
      <c r="X150" s="338"/>
      <c r="Y150" s="338"/>
    </row>
    <row r="151" spans="1:25" s="57" customFormat="1" ht="12.75" customHeight="1" x14ac:dyDescent="0.2">
      <c r="A151" s="338"/>
      <c r="C151" s="23"/>
      <c r="D151" s="387"/>
      <c r="K151" s="338"/>
      <c r="L151" s="338"/>
      <c r="M151" s="338"/>
      <c r="N151" s="338"/>
      <c r="O151" s="338"/>
      <c r="P151" s="338"/>
      <c r="Q151" s="338"/>
      <c r="R151" s="338"/>
      <c r="S151" s="338"/>
      <c r="T151" s="338"/>
      <c r="U151" s="338"/>
      <c r="V151" s="338"/>
      <c r="W151" s="338"/>
      <c r="X151" s="338"/>
      <c r="Y151" s="338"/>
    </row>
    <row r="152" spans="1:25" s="57" customFormat="1" ht="12.75" customHeight="1" x14ac:dyDescent="0.2">
      <c r="A152" s="338"/>
      <c r="C152" s="23"/>
      <c r="D152" s="387"/>
      <c r="K152" s="338"/>
      <c r="L152" s="338"/>
      <c r="M152" s="338"/>
      <c r="N152" s="338"/>
      <c r="O152" s="338"/>
      <c r="P152" s="338"/>
      <c r="Q152" s="338"/>
      <c r="R152" s="338"/>
      <c r="S152" s="338"/>
      <c r="T152" s="338"/>
      <c r="U152" s="338"/>
      <c r="V152" s="338"/>
      <c r="W152" s="338"/>
      <c r="X152" s="338"/>
      <c r="Y152" s="338"/>
    </row>
    <row r="153" spans="1:25" s="57" customFormat="1" ht="12.75" customHeight="1" x14ac:dyDescent="0.2">
      <c r="A153" s="338"/>
      <c r="C153" s="23"/>
      <c r="D153" s="387"/>
      <c r="K153" s="338"/>
      <c r="L153" s="338"/>
      <c r="M153" s="338"/>
      <c r="N153" s="338"/>
      <c r="O153" s="338"/>
      <c r="P153" s="338"/>
      <c r="Q153" s="338"/>
      <c r="R153" s="338"/>
      <c r="S153" s="338"/>
      <c r="T153" s="338"/>
      <c r="U153" s="338"/>
      <c r="V153" s="338"/>
      <c r="W153" s="338"/>
      <c r="X153" s="338"/>
      <c r="Y153" s="338"/>
    </row>
    <row r="154" spans="1:25" s="57" customFormat="1" ht="12.75" customHeight="1" x14ac:dyDescent="0.2">
      <c r="A154" s="338"/>
      <c r="C154" s="23"/>
      <c r="D154" s="387"/>
      <c r="K154" s="338"/>
      <c r="L154" s="338"/>
      <c r="M154" s="338"/>
      <c r="N154" s="338"/>
      <c r="O154" s="338"/>
      <c r="P154" s="338"/>
      <c r="Q154" s="338"/>
      <c r="R154" s="338"/>
      <c r="S154" s="338"/>
      <c r="T154" s="338"/>
      <c r="U154" s="338"/>
      <c r="V154" s="338"/>
      <c r="W154" s="338"/>
      <c r="X154" s="338"/>
      <c r="Y154" s="338"/>
    </row>
    <row r="155" spans="1:25" s="57" customFormat="1" ht="12.75" customHeight="1" x14ac:dyDescent="0.2">
      <c r="A155" s="338"/>
      <c r="C155" s="23"/>
      <c r="D155" s="387"/>
      <c r="K155" s="338"/>
      <c r="L155" s="338"/>
      <c r="M155" s="338"/>
      <c r="N155" s="338"/>
      <c r="O155" s="338"/>
      <c r="P155" s="338"/>
      <c r="Q155" s="338"/>
      <c r="R155" s="338"/>
      <c r="S155" s="338"/>
      <c r="T155" s="338"/>
      <c r="U155" s="338"/>
      <c r="V155" s="338"/>
      <c r="W155" s="338"/>
      <c r="X155" s="338"/>
      <c r="Y155" s="338"/>
    </row>
    <row r="156" spans="1:25" s="57" customFormat="1" ht="12.75" customHeight="1" x14ac:dyDescent="0.2">
      <c r="A156" s="338"/>
      <c r="C156" s="23"/>
      <c r="D156" s="387"/>
      <c r="K156" s="338"/>
      <c r="L156" s="338"/>
      <c r="M156" s="338"/>
      <c r="N156" s="338"/>
      <c r="O156" s="338"/>
      <c r="P156" s="338"/>
      <c r="Q156" s="338"/>
      <c r="R156" s="338"/>
      <c r="S156" s="338"/>
      <c r="T156" s="338"/>
      <c r="U156" s="338"/>
      <c r="V156" s="338"/>
      <c r="W156" s="338"/>
      <c r="X156" s="338"/>
      <c r="Y156" s="338"/>
    </row>
    <row r="157" spans="1:25" s="57" customFormat="1" ht="12.75" customHeight="1" x14ac:dyDescent="0.2">
      <c r="A157" s="338"/>
      <c r="C157" s="23"/>
      <c r="D157" s="387"/>
      <c r="K157" s="338"/>
      <c r="L157" s="338"/>
      <c r="M157" s="338"/>
      <c r="N157" s="338"/>
      <c r="O157" s="338"/>
      <c r="P157" s="338"/>
      <c r="Q157" s="338"/>
      <c r="R157" s="338"/>
      <c r="S157" s="338"/>
      <c r="T157" s="338"/>
      <c r="U157" s="338"/>
      <c r="V157" s="338"/>
      <c r="W157" s="338"/>
      <c r="X157" s="338"/>
      <c r="Y157" s="338"/>
    </row>
    <row r="158" spans="1:25" s="57" customFormat="1" ht="12.75" customHeight="1" x14ac:dyDescent="0.2">
      <c r="A158" s="338"/>
      <c r="C158" s="23"/>
      <c r="D158" s="387"/>
      <c r="K158" s="338"/>
      <c r="L158" s="338"/>
      <c r="M158" s="338"/>
      <c r="N158" s="338"/>
      <c r="O158" s="338"/>
      <c r="P158" s="338"/>
      <c r="Q158" s="338"/>
      <c r="R158" s="338"/>
      <c r="S158" s="338"/>
      <c r="T158" s="338"/>
      <c r="U158" s="338"/>
      <c r="V158" s="338"/>
      <c r="W158" s="338"/>
      <c r="X158" s="338"/>
      <c r="Y158" s="338"/>
    </row>
    <row r="159" spans="1:25" s="57" customFormat="1" ht="12.75" customHeight="1" x14ac:dyDescent="0.2">
      <c r="A159" s="338"/>
      <c r="C159" s="23"/>
      <c r="D159" s="387"/>
      <c r="K159" s="338"/>
      <c r="L159" s="338"/>
      <c r="M159" s="338"/>
      <c r="N159" s="338"/>
      <c r="O159" s="338"/>
      <c r="P159" s="338"/>
      <c r="Q159" s="338"/>
      <c r="R159" s="338"/>
      <c r="S159" s="338"/>
      <c r="T159" s="338"/>
      <c r="U159" s="338"/>
      <c r="V159" s="338"/>
      <c r="W159" s="338"/>
      <c r="X159" s="338"/>
      <c r="Y159" s="338"/>
    </row>
    <row r="160" spans="1:25" s="57" customFormat="1" ht="12.75" customHeight="1" x14ac:dyDescent="0.2">
      <c r="A160" s="338"/>
      <c r="C160" s="23"/>
      <c r="D160" s="387"/>
      <c r="K160" s="338"/>
      <c r="L160" s="338"/>
      <c r="M160" s="338"/>
      <c r="N160" s="338"/>
      <c r="O160" s="338"/>
      <c r="P160" s="338"/>
      <c r="Q160" s="338"/>
      <c r="R160" s="338"/>
      <c r="S160" s="338"/>
      <c r="T160" s="338"/>
      <c r="U160" s="338"/>
      <c r="V160" s="338"/>
      <c r="W160" s="338"/>
      <c r="X160" s="338"/>
      <c r="Y160" s="338"/>
    </row>
    <row r="161" spans="1:25" s="57" customFormat="1" ht="12.75" customHeight="1" x14ac:dyDescent="0.2">
      <c r="A161" s="338"/>
      <c r="C161" s="23"/>
      <c r="D161" s="387"/>
      <c r="K161" s="338"/>
      <c r="L161" s="338"/>
      <c r="M161" s="338"/>
      <c r="N161" s="338"/>
      <c r="O161" s="338"/>
      <c r="P161" s="338"/>
      <c r="Q161" s="338"/>
      <c r="R161" s="338"/>
      <c r="S161" s="338"/>
      <c r="T161" s="338"/>
      <c r="U161" s="338"/>
      <c r="V161" s="338"/>
      <c r="W161" s="338"/>
      <c r="X161" s="338"/>
      <c r="Y161" s="338"/>
    </row>
    <row r="162" spans="1:25" s="57" customFormat="1" ht="12.75" customHeight="1" x14ac:dyDescent="0.2">
      <c r="A162" s="338"/>
      <c r="C162" s="23"/>
      <c r="D162" s="387"/>
      <c r="K162" s="338"/>
      <c r="L162" s="338"/>
      <c r="M162" s="338"/>
      <c r="N162" s="338"/>
      <c r="O162" s="338"/>
      <c r="P162" s="338"/>
      <c r="Q162" s="338"/>
      <c r="R162" s="338"/>
      <c r="S162" s="338"/>
      <c r="T162" s="338"/>
      <c r="U162" s="338"/>
      <c r="V162" s="338"/>
      <c r="W162" s="338"/>
      <c r="X162" s="338"/>
      <c r="Y162" s="338"/>
    </row>
    <row r="163" spans="1:25" s="57" customFormat="1" ht="12.75" customHeight="1" x14ac:dyDescent="0.2">
      <c r="A163" s="338"/>
      <c r="C163" s="23"/>
      <c r="D163" s="387"/>
      <c r="K163" s="338"/>
      <c r="L163" s="338"/>
      <c r="M163" s="338"/>
      <c r="N163" s="338"/>
      <c r="O163" s="338"/>
      <c r="P163" s="338"/>
      <c r="Q163" s="338"/>
      <c r="R163" s="338"/>
      <c r="S163" s="338"/>
      <c r="T163" s="338"/>
      <c r="U163" s="338"/>
      <c r="V163" s="338"/>
      <c r="W163" s="338"/>
      <c r="X163" s="338"/>
      <c r="Y163" s="338"/>
    </row>
    <row r="164" spans="1:25" s="57" customFormat="1" ht="12.75" customHeight="1" x14ac:dyDescent="0.2">
      <c r="A164" s="338"/>
      <c r="C164" s="23"/>
      <c r="D164" s="387"/>
      <c r="K164" s="338"/>
      <c r="L164" s="338"/>
      <c r="M164" s="338"/>
      <c r="N164" s="338"/>
      <c r="O164" s="338"/>
      <c r="P164" s="338"/>
      <c r="Q164" s="338"/>
      <c r="R164" s="338"/>
      <c r="S164" s="338"/>
      <c r="T164" s="338"/>
      <c r="U164" s="338"/>
      <c r="V164" s="338"/>
      <c r="W164" s="338"/>
      <c r="X164" s="338"/>
      <c r="Y164" s="338"/>
    </row>
    <row r="165" spans="1:25" s="57" customFormat="1" ht="12.75" customHeight="1" x14ac:dyDescent="0.2">
      <c r="A165" s="338"/>
      <c r="C165" s="23"/>
      <c r="D165" s="387"/>
      <c r="K165" s="338"/>
      <c r="L165" s="338"/>
      <c r="M165" s="338"/>
      <c r="N165" s="338"/>
      <c r="O165" s="338"/>
      <c r="P165" s="338"/>
      <c r="Q165" s="338"/>
      <c r="R165" s="338"/>
      <c r="S165" s="338"/>
      <c r="T165" s="338"/>
      <c r="U165" s="338"/>
      <c r="V165" s="338"/>
      <c r="W165" s="338"/>
      <c r="X165" s="338"/>
      <c r="Y165" s="338"/>
    </row>
    <row r="166" spans="1:25" s="57" customFormat="1" ht="12.75" customHeight="1" x14ac:dyDescent="0.2">
      <c r="A166" s="338"/>
      <c r="C166" s="23"/>
      <c r="D166" s="387"/>
      <c r="K166" s="338"/>
      <c r="L166" s="338"/>
      <c r="M166" s="338"/>
      <c r="N166" s="338"/>
      <c r="O166" s="338"/>
      <c r="P166" s="338"/>
      <c r="Q166" s="338"/>
      <c r="R166" s="338"/>
      <c r="S166" s="338"/>
      <c r="T166" s="338"/>
      <c r="U166" s="338"/>
      <c r="V166" s="338"/>
      <c r="W166" s="338"/>
      <c r="X166" s="338"/>
      <c r="Y166" s="338"/>
    </row>
    <row r="167" spans="1:25" s="57" customFormat="1" ht="12.75" customHeight="1" x14ac:dyDescent="0.2">
      <c r="A167" s="338"/>
      <c r="C167" s="23"/>
      <c r="D167" s="387"/>
      <c r="K167" s="338"/>
      <c r="L167" s="338"/>
      <c r="M167" s="338"/>
      <c r="N167" s="338"/>
      <c r="O167" s="338"/>
      <c r="P167" s="338"/>
      <c r="Q167" s="338"/>
      <c r="R167" s="338"/>
      <c r="S167" s="338"/>
      <c r="T167" s="338"/>
      <c r="U167" s="338"/>
      <c r="V167" s="338"/>
      <c r="W167" s="338"/>
      <c r="X167" s="338"/>
      <c r="Y167" s="338"/>
    </row>
    <row r="168" spans="1:25" s="57" customFormat="1" ht="12.75" customHeight="1" x14ac:dyDescent="0.2">
      <c r="A168" s="338"/>
      <c r="C168" s="23"/>
      <c r="D168" s="387"/>
      <c r="K168" s="338"/>
      <c r="L168" s="338"/>
      <c r="M168" s="338"/>
      <c r="N168" s="338"/>
      <c r="O168" s="338"/>
      <c r="P168" s="338"/>
      <c r="Q168" s="338"/>
      <c r="R168" s="338"/>
      <c r="S168" s="338"/>
      <c r="T168" s="338"/>
      <c r="U168" s="338"/>
      <c r="V168" s="338"/>
      <c r="W168" s="338"/>
      <c r="X168" s="338"/>
      <c r="Y168" s="338"/>
    </row>
    <row r="169" spans="1:25" s="57" customFormat="1" ht="12.75" customHeight="1" x14ac:dyDescent="0.2">
      <c r="A169" s="338"/>
      <c r="C169" s="23"/>
      <c r="D169" s="387"/>
      <c r="K169" s="338"/>
      <c r="L169" s="338"/>
      <c r="M169" s="338"/>
      <c r="N169" s="338"/>
      <c r="O169" s="338"/>
      <c r="P169" s="338"/>
      <c r="Q169" s="338"/>
      <c r="R169" s="338"/>
      <c r="S169" s="338"/>
      <c r="T169" s="338"/>
      <c r="U169" s="338"/>
      <c r="V169" s="338"/>
      <c r="W169" s="338"/>
      <c r="X169" s="338"/>
      <c r="Y169" s="338"/>
    </row>
    <row r="170" spans="1:25" s="57" customFormat="1" ht="12.75" customHeight="1" x14ac:dyDescent="0.2">
      <c r="A170" s="338"/>
      <c r="C170" s="23"/>
      <c r="D170" s="387"/>
      <c r="K170" s="338"/>
      <c r="L170" s="338"/>
      <c r="M170" s="338"/>
      <c r="N170" s="338"/>
      <c r="O170" s="338"/>
      <c r="P170" s="338"/>
      <c r="Q170" s="338"/>
      <c r="R170" s="338"/>
      <c r="S170" s="338"/>
      <c r="T170" s="338"/>
      <c r="U170" s="338"/>
      <c r="V170" s="338"/>
      <c r="W170" s="338"/>
      <c r="X170" s="338"/>
      <c r="Y170" s="338"/>
    </row>
    <row r="171" spans="1:25" s="57" customFormat="1" ht="12.75" customHeight="1" x14ac:dyDescent="0.2">
      <c r="A171" s="338"/>
      <c r="C171" s="23"/>
      <c r="D171" s="387"/>
      <c r="K171" s="338"/>
      <c r="L171" s="338"/>
      <c r="M171" s="338"/>
      <c r="N171" s="338"/>
      <c r="O171" s="338"/>
      <c r="P171" s="338"/>
      <c r="Q171" s="338"/>
      <c r="R171" s="338"/>
      <c r="S171" s="338"/>
      <c r="T171" s="338"/>
      <c r="U171" s="338"/>
      <c r="V171" s="338"/>
      <c r="W171" s="338"/>
      <c r="X171" s="338"/>
      <c r="Y171" s="338"/>
    </row>
    <row r="172" spans="1:25" s="57" customFormat="1" ht="12.75" customHeight="1" x14ac:dyDescent="0.2">
      <c r="A172" s="338"/>
      <c r="C172" s="23"/>
      <c r="D172" s="387"/>
      <c r="K172" s="338"/>
      <c r="L172" s="338"/>
      <c r="M172" s="338"/>
      <c r="N172" s="338"/>
      <c r="O172" s="338"/>
      <c r="P172" s="338"/>
      <c r="Q172" s="338"/>
      <c r="R172" s="338"/>
      <c r="S172" s="338"/>
      <c r="T172" s="338"/>
      <c r="U172" s="338"/>
      <c r="V172" s="338"/>
      <c r="W172" s="338"/>
      <c r="X172" s="338"/>
      <c r="Y172" s="338"/>
    </row>
    <row r="173" spans="1:25" s="57" customFormat="1" ht="12.75" customHeight="1" x14ac:dyDescent="0.2">
      <c r="A173" s="338"/>
      <c r="C173" s="23"/>
      <c r="D173" s="387"/>
      <c r="K173" s="338"/>
      <c r="L173" s="338"/>
      <c r="M173" s="338"/>
      <c r="N173" s="338"/>
      <c r="O173" s="338"/>
      <c r="P173" s="338"/>
      <c r="Q173" s="338"/>
      <c r="R173" s="338"/>
      <c r="S173" s="338"/>
      <c r="T173" s="338"/>
      <c r="U173" s="338"/>
      <c r="V173" s="338"/>
      <c r="W173" s="338"/>
      <c r="X173" s="338"/>
      <c r="Y173" s="338"/>
    </row>
    <row r="174" spans="1:25" s="57" customFormat="1" ht="12.75" customHeight="1" x14ac:dyDescent="0.2">
      <c r="A174" s="338"/>
      <c r="C174" s="23"/>
      <c r="D174" s="387"/>
      <c r="K174" s="338"/>
      <c r="L174" s="338"/>
      <c r="M174" s="338"/>
      <c r="N174" s="338"/>
      <c r="O174" s="338"/>
      <c r="P174" s="338"/>
      <c r="Q174" s="338"/>
      <c r="R174" s="338"/>
      <c r="S174" s="338"/>
      <c r="T174" s="338"/>
      <c r="U174" s="338"/>
      <c r="V174" s="338"/>
      <c r="W174" s="338"/>
      <c r="X174" s="338"/>
      <c r="Y174" s="338"/>
    </row>
    <row r="175" spans="1:25" s="57" customFormat="1" ht="12.75" customHeight="1" x14ac:dyDescent="0.2">
      <c r="A175" s="338"/>
      <c r="C175" s="23"/>
      <c r="D175" s="387"/>
      <c r="K175" s="338"/>
      <c r="L175" s="338"/>
      <c r="M175" s="338"/>
      <c r="N175" s="338"/>
      <c r="O175" s="338"/>
      <c r="P175" s="338"/>
      <c r="Q175" s="338"/>
      <c r="R175" s="338"/>
      <c r="S175" s="338"/>
      <c r="T175" s="338"/>
      <c r="U175" s="338"/>
      <c r="V175" s="338"/>
      <c r="W175" s="338"/>
      <c r="X175" s="338"/>
      <c r="Y175" s="338"/>
    </row>
    <row r="176" spans="1:25" s="57" customFormat="1" ht="12.75" customHeight="1" x14ac:dyDescent="0.2">
      <c r="A176" s="338"/>
      <c r="C176" s="23"/>
      <c r="D176" s="387"/>
      <c r="K176" s="338"/>
      <c r="L176" s="338"/>
      <c r="M176" s="338"/>
      <c r="N176" s="338"/>
      <c r="O176" s="338"/>
      <c r="P176" s="338"/>
      <c r="Q176" s="338"/>
      <c r="R176" s="338"/>
      <c r="S176" s="338"/>
      <c r="T176" s="338"/>
      <c r="U176" s="338"/>
      <c r="V176" s="338"/>
      <c r="W176" s="338"/>
      <c r="X176" s="338"/>
      <c r="Y176" s="338"/>
    </row>
    <row r="177" spans="1:25" s="57" customFormat="1" ht="12.75" customHeight="1" x14ac:dyDescent="0.2">
      <c r="A177" s="338"/>
      <c r="C177" s="23"/>
      <c r="D177" s="387"/>
      <c r="K177" s="338"/>
      <c r="L177" s="338"/>
      <c r="M177" s="338"/>
      <c r="N177" s="338"/>
      <c r="O177" s="338"/>
      <c r="P177" s="338"/>
      <c r="Q177" s="338"/>
      <c r="R177" s="338"/>
      <c r="S177" s="338"/>
      <c r="T177" s="338"/>
      <c r="U177" s="338"/>
      <c r="V177" s="338"/>
      <c r="W177" s="338"/>
      <c r="X177" s="338"/>
      <c r="Y177" s="338"/>
    </row>
    <row r="178" spans="1:25" s="57" customFormat="1" ht="12.75" customHeight="1" x14ac:dyDescent="0.2">
      <c r="A178" s="338"/>
      <c r="C178" s="23"/>
      <c r="D178" s="387"/>
      <c r="K178" s="338"/>
      <c r="L178" s="338"/>
      <c r="M178" s="338"/>
      <c r="N178" s="338"/>
      <c r="O178" s="338"/>
      <c r="P178" s="338"/>
      <c r="Q178" s="338"/>
      <c r="R178" s="338"/>
      <c r="S178" s="338"/>
      <c r="T178" s="338"/>
      <c r="U178" s="338"/>
      <c r="V178" s="338"/>
      <c r="W178" s="338"/>
      <c r="X178" s="338"/>
      <c r="Y178" s="338"/>
    </row>
    <row r="179" spans="1:25" s="57" customFormat="1" ht="12.75" customHeight="1" x14ac:dyDescent="0.2">
      <c r="A179" s="338"/>
      <c r="C179" s="23"/>
      <c r="D179" s="387"/>
      <c r="K179" s="338"/>
      <c r="L179" s="338"/>
      <c r="M179" s="338"/>
      <c r="N179" s="338"/>
      <c r="O179" s="338"/>
      <c r="P179" s="338"/>
      <c r="Q179" s="338"/>
      <c r="R179" s="338"/>
      <c r="S179" s="338"/>
      <c r="T179" s="338"/>
      <c r="U179" s="338"/>
      <c r="V179" s="338"/>
      <c r="W179" s="338"/>
      <c r="X179" s="338"/>
      <c r="Y179" s="338"/>
    </row>
    <row r="180" spans="1:25" s="57" customFormat="1" ht="12.75" customHeight="1" x14ac:dyDescent="0.2">
      <c r="A180" s="338"/>
      <c r="C180" s="23"/>
      <c r="D180" s="387"/>
      <c r="K180" s="338"/>
      <c r="L180" s="338"/>
      <c r="M180" s="338"/>
      <c r="N180" s="338"/>
      <c r="O180" s="338"/>
      <c r="P180" s="338"/>
      <c r="Q180" s="338"/>
      <c r="R180" s="338"/>
      <c r="S180" s="338"/>
      <c r="T180" s="338"/>
      <c r="U180" s="338"/>
      <c r="V180" s="338"/>
      <c r="W180" s="338"/>
      <c r="X180" s="338"/>
      <c r="Y180" s="338"/>
    </row>
    <row r="181" spans="1:25" s="57" customFormat="1" ht="12.75" customHeight="1" x14ac:dyDescent="0.2">
      <c r="A181" s="338"/>
      <c r="C181" s="23"/>
      <c r="D181" s="387"/>
      <c r="K181" s="338"/>
      <c r="L181" s="338"/>
      <c r="M181" s="338"/>
      <c r="N181" s="338"/>
      <c r="O181" s="338"/>
      <c r="P181" s="338"/>
      <c r="Q181" s="338"/>
      <c r="R181" s="338"/>
      <c r="S181" s="338"/>
      <c r="T181" s="338"/>
      <c r="U181" s="338"/>
      <c r="V181" s="338"/>
      <c r="W181" s="338"/>
      <c r="X181" s="338"/>
      <c r="Y181" s="338"/>
    </row>
    <row r="182" spans="1:25" s="57" customFormat="1" ht="12.75" customHeight="1" x14ac:dyDescent="0.2">
      <c r="A182" s="338"/>
      <c r="C182" s="23"/>
      <c r="D182" s="387"/>
      <c r="K182" s="338"/>
      <c r="L182" s="338"/>
      <c r="M182" s="338"/>
      <c r="N182" s="338"/>
      <c r="O182" s="338"/>
      <c r="P182" s="338"/>
      <c r="Q182" s="338"/>
      <c r="R182" s="338"/>
      <c r="S182" s="338"/>
      <c r="T182" s="338"/>
      <c r="U182" s="338"/>
      <c r="V182" s="338"/>
      <c r="W182" s="338"/>
      <c r="X182" s="338"/>
      <c r="Y182" s="338"/>
    </row>
    <row r="183" spans="1:25" s="57" customFormat="1" ht="12.75" customHeight="1" x14ac:dyDescent="0.2">
      <c r="A183" s="338"/>
      <c r="C183" s="23"/>
      <c r="D183" s="387"/>
      <c r="K183" s="338"/>
      <c r="L183" s="338"/>
      <c r="M183" s="338"/>
      <c r="N183" s="338"/>
      <c r="O183" s="338"/>
      <c r="P183" s="338"/>
      <c r="Q183" s="338"/>
      <c r="R183" s="338"/>
      <c r="S183" s="338"/>
      <c r="T183" s="338"/>
      <c r="U183" s="338"/>
      <c r="V183" s="338"/>
      <c r="W183" s="338"/>
      <c r="X183" s="338"/>
      <c r="Y183" s="338"/>
    </row>
    <row r="184" spans="1:25" s="57" customFormat="1" ht="12.75" customHeight="1" x14ac:dyDescent="0.2">
      <c r="A184" s="338"/>
      <c r="C184" s="23"/>
      <c r="D184" s="387"/>
      <c r="K184" s="338"/>
      <c r="L184" s="338"/>
      <c r="M184" s="338"/>
      <c r="N184" s="338"/>
      <c r="O184" s="338"/>
      <c r="P184" s="338"/>
      <c r="Q184" s="338"/>
      <c r="R184" s="338"/>
      <c r="S184" s="338"/>
      <c r="T184" s="338"/>
      <c r="U184" s="338"/>
      <c r="V184" s="338"/>
      <c r="W184" s="338"/>
      <c r="X184" s="338"/>
      <c r="Y184" s="338"/>
    </row>
    <row r="185" spans="1:25" s="57" customFormat="1" ht="12.75" customHeight="1" x14ac:dyDescent="0.2">
      <c r="A185" s="338"/>
      <c r="C185" s="23"/>
      <c r="D185" s="387"/>
      <c r="K185" s="338"/>
      <c r="L185" s="338"/>
      <c r="M185" s="338"/>
      <c r="N185" s="338"/>
      <c r="O185" s="338"/>
      <c r="P185" s="338"/>
      <c r="Q185" s="338"/>
      <c r="R185" s="338"/>
      <c r="S185" s="338"/>
      <c r="T185" s="338"/>
      <c r="U185" s="338"/>
      <c r="V185" s="338"/>
      <c r="W185" s="338"/>
      <c r="X185" s="338"/>
      <c r="Y185" s="338"/>
    </row>
    <row r="186" spans="1:25" s="57" customFormat="1" ht="12.75" customHeight="1" x14ac:dyDescent="0.2">
      <c r="A186" s="338"/>
      <c r="C186" s="23"/>
      <c r="D186" s="387"/>
      <c r="K186" s="338"/>
      <c r="L186" s="338"/>
      <c r="M186" s="338"/>
      <c r="N186" s="338"/>
      <c r="O186" s="338"/>
      <c r="P186" s="338"/>
      <c r="Q186" s="338"/>
      <c r="R186" s="338"/>
      <c r="S186" s="338"/>
      <c r="T186" s="338"/>
      <c r="U186" s="338"/>
      <c r="V186" s="338"/>
      <c r="W186" s="338"/>
      <c r="X186" s="338"/>
      <c r="Y186" s="338"/>
    </row>
    <row r="187" spans="1:25" s="57" customFormat="1" ht="12.75" customHeight="1" x14ac:dyDescent="0.2">
      <c r="A187" s="338"/>
      <c r="C187" s="23"/>
      <c r="D187" s="387"/>
      <c r="K187" s="338"/>
      <c r="L187" s="338"/>
      <c r="M187" s="338"/>
      <c r="N187" s="338"/>
      <c r="O187" s="338"/>
      <c r="P187" s="338"/>
      <c r="Q187" s="338"/>
      <c r="R187" s="338"/>
      <c r="S187" s="338"/>
      <c r="T187" s="338"/>
      <c r="U187" s="338"/>
      <c r="V187" s="338"/>
      <c r="W187" s="338"/>
      <c r="X187" s="338"/>
      <c r="Y187" s="338"/>
    </row>
    <row r="188" spans="1:25" s="57" customFormat="1" ht="12.75" customHeight="1" x14ac:dyDescent="0.2">
      <c r="A188" s="338"/>
      <c r="C188" s="23"/>
      <c r="D188" s="387"/>
      <c r="K188" s="338"/>
      <c r="L188" s="338"/>
      <c r="M188" s="338"/>
      <c r="N188" s="338"/>
      <c r="O188" s="338"/>
      <c r="P188" s="338"/>
      <c r="Q188" s="338"/>
      <c r="R188" s="338"/>
      <c r="S188" s="338"/>
      <c r="T188" s="338"/>
      <c r="U188" s="338"/>
      <c r="V188" s="338"/>
      <c r="W188" s="338"/>
      <c r="X188" s="338"/>
      <c r="Y188" s="338"/>
    </row>
    <row r="189" spans="1:25" s="57" customFormat="1" ht="12.75" customHeight="1" x14ac:dyDescent="0.2">
      <c r="A189" s="338"/>
      <c r="C189" s="23"/>
      <c r="D189" s="387"/>
      <c r="K189" s="338"/>
      <c r="L189" s="338"/>
      <c r="M189" s="338"/>
      <c r="N189" s="338"/>
      <c r="O189" s="338"/>
      <c r="P189" s="338"/>
      <c r="Q189" s="338"/>
      <c r="R189" s="338"/>
      <c r="S189" s="338"/>
      <c r="T189" s="338"/>
      <c r="U189" s="338"/>
      <c r="V189" s="338"/>
      <c r="W189" s="338"/>
      <c r="X189" s="338"/>
      <c r="Y189" s="338"/>
    </row>
    <row r="190" spans="1:25" s="57" customFormat="1" ht="12.75" customHeight="1" x14ac:dyDescent="0.2">
      <c r="A190" s="338"/>
      <c r="C190" s="23"/>
      <c r="D190" s="387"/>
      <c r="K190" s="338"/>
      <c r="L190" s="338"/>
      <c r="M190" s="338"/>
      <c r="N190" s="338"/>
      <c r="O190" s="338"/>
      <c r="P190" s="338"/>
      <c r="Q190" s="338"/>
      <c r="R190" s="338"/>
      <c r="S190" s="338"/>
      <c r="T190" s="338"/>
      <c r="U190" s="338"/>
      <c r="V190" s="338"/>
      <c r="W190" s="338"/>
      <c r="X190" s="338"/>
      <c r="Y190" s="338"/>
    </row>
    <row r="191" spans="1:25" s="57" customFormat="1" ht="12.75" customHeight="1" x14ac:dyDescent="0.2">
      <c r="A191" s="338"/>
      <c r="C191" s="23"/>
      <c r="D191" s="387"/>
      <c r="K191" s="338"/>
      <c r="L191" s="338"/>
      <c r="M191" s="338"/>
      <c r="N191" s="338"/>
      <c r="O191" s="338"/>
      <c r="P191" s="338"/>
      <c r="Q191" s="338"/>
      <c r="R191" s="338"/>
      <c r="S191" s="338"/>
      <c r="T191" s="338"/>
      <c r="U191" s="338"/>
      <c r="V191" s="338"/>
      <c r="W191" s="338"/>
      <c r="X191" s="338"/>
      <c r="Y191" s="338"/>
    </row>
    <row r="192" spans="1:25" s="57" customFormat="1" ht="12.75" customHeight="1" x14ac:dyDescent="0.2">
      <c r="A192" s="338"/>
      <c r="C192" s="23"/>
      <c r="D192" s="387"/>
      <c r="K192" s="338"/>
      <c r="L192" s="338"/>
      <c r="M192" s="338"/>
      <c r="N192" s="338"/>
      <c r="O192" s="338"/>
      <c r="P192" s="338"/>
      <c r="Q192" s="338"/>
      <c r="R192" s="338"/>
      <c r="S192" s="338"/>
      <c r="T192" s="338"/>
      <c r="U192" s="338"/>
      <c r="V192" s="338"/>
      <c r="W192" s="338"/>
      <c r="X192" s="338"/>
      <c r="Y192" s="338"/>
    </row>
    <row r="193" spans="1:25" s="57" customFormat="1" ht="12.75" customHeight="1" x14ac:dyDescent="0.2">
      <c r="A193" s="338"/>
      <c r="C193" s="23"/>
      <c r="D193" s="387"/>
      <c r="K193" s="338"/>
      <c r="L193" s="338"/>
      <c r="M193" s="338"/>
      <c r="N193" s="338"/>
      <c r="O193" s="338"/>
      <c r="P193" s="338"/>
      <c r="Q193" s="338"/>
      <c r="R193" s="338"/>
      <c r="S193" s="338"/>
      <c r="T193" s="338"/>
      <c r="U193" s="338"/>
      <c r="V193" s="338"/>
      <c r="W193" s="338"/>
      <c r="X193" s="338"/>
      <c r="Y193" s="338"/>
    </row>
    <row r="194" spans="1:25" s="57" customFormat="1" ht="12.75" customHeight="1" x14ac:dyDescent="0.2">
      <c r="A194" s="338"/>
      <c r="C194" s="23"/>
      <c r="D194" s="387"/>
      <c r="K194" s="338"/>
      <c r="L194" s="338"/>
      <c r="M194" s="338"/>
      <c r="N194" s="338"/>
      <c r="O194" s="338"/>
      <c r="P194" s="338"/>
      <c r="Q194" s="338"/>
      <c r="R194" s="338"/>
      <c r="S194" s="338"/>
      <c r="T194" s="338"/>
      <c r="U194" s="338"/>
      <c r="V194" s="338"/>
      <c r="W194" s="338"/>
      <c r="X194" s="338"/>
      <c r="Y194" s="338"/>
    </row>
    <row r="195" spans="1:25" s="57" customFormat="1" ht="12.75" customHeight="1" x14ac:dyDescent="0.2">
      <c r="A195" s="338"/>
      <c r="C195" s="23"/>
      <c r="D195" s="387"/>
      <c r="K195" s="338"/>
      <c r="L195" s="338"/>
      <c r="M195" s="338"/>
      <c r="N195" s="338"/>
      <c r="O195" s="338"/>
      <c r="P195" s="338"/>
      <c r="Q195" s="338"/>
      <c r="R195" s="338"/>
      <c r="S195" s="338"/>
      <c r="T195" s="338"/>
      <c r="U195" s="338"/>
      <c r="V195" s="338"/>
      <c r="W195" s="338"/>
      <c r="X195" s="338"/>
      <c r="Y195" s="338"/>
    </row>
    <row r="196" spans="1:25" s="57" customFormat="1" ht="12.75" customHeight="1" x14ac:dyDescent="0.2">
      <c r="A196" s="338"/>
      <c r="C196" s="23"/>
      <c r="D196" s="387"/>
      <c r="K196" s="338"/>
      <c r="L196" s="338"/>
      <c r="M196" s="338"/>
      <c r="N196" s="338"/>
      <c r="O196" s="338"/>
      <c r="P196" s="338"/>
      <c r="Q196" s="338"/>
      <c r="R196" s="338"/>
      <c r="S196" s="338"/>
      <c r="T196" s="338"/>
      <c r="U196" s="338"/>
      <c r="V196" s="338"/>
      <c r="W196" s="338"/>
      <c r="X196" s="338"/>
      <c r="Y196" s="338"/>
    </row>
    <row r="197" spans="1:25" s="57" customFormat="1" ht="12.75" customHeight="1" x14ac:dyDescent="0.2">
      <c r="A197" s="338"/>
      <c r="C197" s="23"/>
      <c r="D197" s="387"/>
      <c r="K197" s="338"/>
      <c r="L197" s="338"/>
      <c r="M197" s="338"/>
      <c r="N197" s="338"/>
      <c r="O197" s="338"/>
      <c r="P197" s="338"/>
      <c r="Q197" s="338"/>
      <c r="R197" s="338"/>
      <c r="S197" s="338"/>
      <c r="T197" s="338"/>
      <c r="U197" s="338"/>
      <c r="V197" s="338"/>
      <c r="W197" s="338"/>
      <c r="X197" s="338"/>
      <c r="Y197" s="338"/>
    </row>
    <row r="198" spans="1:25" s="57" customFormat="1" ht="12.75" customHeight="1" x14ac:dyDescent="0.2">
      <c r="A198" s="338"/>
      <c r="C198" s="23"/>
      <c r="D198" s="387"/>
      <c r="K198" s="338"/>
      <c r="L198" s="338"/>
      <c r="M198" s="338"/>
      <c r="N198" s="338"/>
      <c r="O198" s="338"/>
      <c r="P198" s="338"/>
      <c r="Q198" s="338"/>
      <c r="R198" s="338"/>
      <c r="S198" s="338"/>
      <c r="T198" s="338"/>
      <c r="U198" s="338"/>
      <c r="V198" s="338"/>
      <c r="W198" s="338"/>
      <c r="X198" s="338"/>
      <c r="Y198" s="338"/>
    </row>
    <row r="199" spans="1:25" s="57" customFormat="1" ht="12.75" customHeight="1" x14ac:dyDescent="0.2">
      <c r="A199" s="338"/>
      <c r="C199" s="23"/>
      <c r="D199" s="387"/>
      <c r="K199" s="338"/>
      <c r="L199" s="338"/>
      <c r="M199" s="338"/>
      <c r="N199" s="338"/>
      <c r="O199" s="338"/>
      <c r="P199" s="338"/>
      <c r="Q199" s="338"/>
      <c r="R199" s="338"/>
      <c r="S199" s="338"/>
      <c r="T199" s="338"/>
      <c r="U199" s="338"/>
      <c r="V199" s="338"/>
      <c r="W199" s="338"/>
      <c r="X199" s="338"/>
      <c r="Y199" s="338"/>
    </row>
    <row r="200" spans="1:25" s="57" customFormat="1" ht="12.75" customHeight="1" x14ac:dyDescent="0.2">
      <c r="A200" s="338"/>
      <c r="C200" s="23"/>
      <c r="D200" s="387"/>
      <c r="K200" s="338"/>
      <c r="L200" s="338"/>
      <c r="M200" s="338"/>
      <c r="N200" s="338"/>
      <c r="O200" s="338"/>
      <c r="P200" s="338"/>
      <c r="Q200" s="338"/>
      <c r="R200" s="338"/>
      <c r="S200" s="338"/>
      <c r="T200" s="338"/>
      <c r="U200" s="338"/>
      <c r="V200" s="338"/>
      <c r="W200" s="338"/>
      <c r="X200" s="338"/>
      <c r="Y200" s="338"/>
    </row>
    <row r="201" spans="1:25" s="57" customFormat="1" ht="12.75" customHeight="1" x14ac:dyDescent="0.2">
      <c r="A201" s="338"/>
      <c r="C201" s="23"/>
      <c r="D201" s="387"/>
      <c r="K201" s="338"/>
      <c r="L201" s="338"/>
      <c r="M201" s="338"/>
      <c r="N201" s="338"/>
      <c r="O201" s="338"/>
      <c r="P201" s="338"/>
      <c r="Q201" s="338"/>
      <c r="R201" s="338"/>
      <c r="S201" s="338"/>
      <c r="T201" s="338"/>
      <c r="U201" s="338"/>
      <c r="V201" s="338"/>
      <c r="W201" s="338"/>
      <c r="X201" s="338"/>
      <c r="Y201" s="338"/>
    </row>
    <row r="202" spans="1:25" s="57" customFormat="1" ht="12.75" customHeight="1" x14ac:dyDescent="0.2">
      <c r="A202" s="338"/>
      <c r="C202" s="23"/>
      <c r="D202" s="387"/>
      <c r="K202" s="338"/>
      <c r="L202" s="338"/>
      <c r="M202" s="338"/>
      <c r="N202" s="338"/>
      <c r="O202" s="338"/>
      <c r="P202" s="338"/>
      <c r="Q202" s="338"/>
      <c r="R202" s="338"/>
      <c r="S202" s="338"/>
      <c r="T202" s="338"/>
      <c r="U202" s="338"/>
      <c r="V202" s="338"/>
      <c r="W202" s="338"/>
      <c r="X202" s="338"/>
      <c r="Y202" s="338"/>
    </row>
    <row r="203" spans="1:25" s="57" customFormat="1" ht="12.75" customHeight="1" x14ac:dyDescent="0.2">
      <c r="A203" s="338"/>
      <c r="C203" s="23"/>
      <c r="D203" s="387"/>
      <c r="K203" s="338"/>
      <c r="L203" s="338"/>
      <c r="M203" s="338"/>
      <c r="N203" s="338"/>
      <c r="O203" s="338"/>
      <c r="P203" s="338"/>
      <c r="Q203" s="338"/>
      <c r="R203" s="338"/>
      <c r="S203" s="338"/>
      <c r="T203" s="338"/>
      <c r="U203" s="338"/>
      <c r="V203" s="338"/>
      <c r="W203" s="338"/>
      <c r="X203" s="338"/>
      <c r="Y203" s="338"/>
    </row>
    <row r="204" spans="1:25" s="57" customFormat="1" ht="12.75" customHeight="1" x14ac:dyDescent="0.2">
      <c r="A204" s="338"/>
      <c r="C204" s="23"/>
      <c r="D204" s="387"/>
      <c r="K204" s="338"/>
      <c r="L204" s="338"/>
      <c r="M204" s="338"/>
      <c r="N204" s="338"/>
      <c r="O204" s="338"/>
      <c r="P204" s="338"/>
      <c r="Q204" s="338"/>
      <c r="R204" s="338"/>
      <c r="S204" s="338"/>
      <c r="T204" s="338"/>
      <c r="U204" s="338"/>
      <c r="V204" s="338"/>
      <c r="W204" s="338"/>
      <c r="X204" s="338"/>
      <c r="Y204" s="338"/>
    </row>
    <row r="205" spans="1:25" s="57" customFormat="1" ht="12.75" customHeight="1" x14ac:dyDescent="0.2">
      <c r="A205" s="338"/>
      <c r="C205" s="23"/>
      <c r="D205" s="387"/>
      <c r="K205" s="338"/>
      <c r="L205" s="338"/>
      <c r="M205" s="338"/>
      <c r="N205" s="338"/>
      <c r="O205" s="338"/>
      <c r="P205" s="338"/>
      <c r="Q205" s="338"/>
      <c r="R205" s="338"/>
      <c r="S205" s="338"/>
      <c r="T205" s="338"/>
      <c r="U205" s="338"/>
      <c r="V205" s="338"/>
      <c r="W205" s="338"/>
      <c r="X205" s="338"/>
      <c r="Y205" s="338"/>
    </row>
    <row r="206" spans="1:25" s="57" customFormat="1" ht="12.75" customHeight="1" x14ac:dyDescent="0.2">
      <c r="A206" s="338"/>
      <c r="C206" s="23"/>
      <c r="D206" s="387"/>
      <c r="K206" s="338"/>
      <c r="L206" s="338"/>
      <c r="M206" s="338"/>
      <c r="N206" s="338"/>
      <c r="O206" s="338"/>
      <c r="P206" s="338"/>
      <c r="Q206" s="338"/>
      <c r="R206" s="338"/>
      <c r="S206" s="338"/>
      <c r="T206" s="338"/>
      <c r="U206" s="338"/>
      <c r="V206" s="338"/>
      <c r="W206" s="338"/>
      <c r="X206" s="338"/>
      <c r="Y206" s="338"/>
    </row>
    <row r="207" spans="1:25" s="57" customFormat="1" ht="12.75" customHeight="1" x14ac:dyDescent="0.2">
      <c r="A207" s="338"/>
      <c r="C207" s="23"/>
      <c r="D207" s="387"/>
      <c r="K207" s="338"/>
      <c r="L207" s="338"/>
      <c r="M207" s="338"/>
      <c r="N207" s="338"/>
      <c r="O207" s="338"/>
      <c r="P207" s="338"/>
      <c r="Q207" s="338"/>
      <c r="R207" s="338"/>
      <c r="S207" s="338"/>
      <c r="T207" s="338"/>
      <c r="U207" s="338"/>
      <c r="V207" s="338"/>
      <c r="W207" s="338"/>
      <c r="X207" s="338"/>
      <c r="Y207" s="338"/>
    </row>
    <row r="208" spans="1:25" s="57" customFormat="1" ht="12.75" customHeight="1" x14ac:dyDescent="0.2">
      <c r="A208" s="338"/>
      <c r="C208" s="23"/>
      <c r="D208" s="387"/>
      <c r="K208" s="338"/>
      <c r="L208" s="338"/>
      <c r="M208" s="338"/>
      <c r="N208" s="338"/>
      <c r="O208" s="338"/>
      <c r="P208" s="338"/>
      <c r="Q208" s="338"/>
      <c r="R208" s="338"/>
      <c r="S208" s="338"/>
      <c r="T208" s="338"/>
      <c r="U208" s="338"/>
      <c r="V208" s="338"/>
      <c r="W208" s="338"/>
      <c r="X208" s="338"/>
      <c r="Y208" s="338"/>
    </row>
    <row r="209" spans="1:25" s="57" customFormat="1" ht="12.75" customHeight="1" x14ac:dyDescent="0.2">
      <c r="A209" s="338"/>
      <c r="C209" s="23"/>
      <c r="D209" s="387"/>
      <c r="K209" s="338"/>
      <c r="L209" s="338"/>
      <c r="M209" s="338"/>
      <c r="N209" s="338"/>
      <c r="O209" s="338"/>
      <c r="P209" s="338"/>
      <c r="Q209" s="338"/>
      <c r="R209" s="338"/>
      <c r="S209" s="338"/>
      <c r="T209" s="338"/>
      <c r="U209" s="338"/>
      <c r="V209" s="338"/>
      <c r="W209" s="338"/>
      <c r="X209" s="338"/>
      <c r="Y209" s="338"/>
    </row>
    <row r="210" spans="1:25" s="57" customFormat="1" ht="12.75" customHeight="1" x14ac:dyDescent="0.2">
      <c r="A210" s="338"/>
      <c r="C210" s="23"/>
      <c r="D210" s="387"/>
      <c r="K210" s="338"/>
      <c r="L210" s="338"/>
      <c r="M210" s="338"/>
      <c r="N210" s="338"/>
      <c r="O210" s="338"/>
      <c r="P210" s="338"/>
      <c r="Q210" s="338"/>
      <c r="R210" s="338"/>
      <c r="S210" s="338"/>
      <c r="T210" s="338"/>
      <c r="U210" s="338"/>
      <c r="V210" s="338"/>
      <c r="W210" s="338"/>
      <c r="X210" s="338"/>
      <c r="Y210" s="338"/>
    </row>
    <row r="211" spans="1:25" s="57" customFormat="1" ht="12.75" customHeight="1" x14ac:dyDescent="0.2">
      <c r="A211" s="338"/>
      <c r="C211" s="23"/>
      <c r="D211" s="387"/>
      <c r="K211" s="338"/>
      <c r="L211" s="338"/>
      <c r="M211" s="338"/>
      <c r="N211" s="338"/>
      <c r="O211" s="338"/>
      <c r="P211" s="338"/>
      <c r="Q211" s="338"/>
      <c r="R211" s="338"/>
      <c r="S211" s="338"/>
      <c r="T211" s="338"/>
      <c r="U211" s="338"/>
      <c r="V211" s="338"/>
      <c r="W211" s="338"/>
      <c r="X211" s="338"/>
      <c r="Y211" s="338"/>
    </row>
    <row r="212" spans="1:25" s="57" customFormat="1" ht="12.75" customHeight="1" x14ac:dyDescent="0.2">
      <c r="A212" s="338"/>
      <c r="C212" s="23"/>
      <c r="D212" s="387"/>
      <c r="K212" s="338"/>
      <c r="L212" s="338"/>
      <c r="M212" s="338"/>
      <c r="N212" s="338"/>
      <c r="O212" s="338"/>
      <c r="P212" s="338"/>
      <c r="Q212" s="338"/>
      <c r="R212" s="338"/>
      <c r="S212" s="338"/>
      <c r="T212" s="338"/>
      <c r="U212" s="338"/>
      <c r="V212" s="338"/>
      <c r="W212" s="338"/>
      <c r="X212" s="338"/>
      <c r="Y212" s="338"/>
    </row>
    <row r="213" spans="1:25" s="57" customFormat="1" ht="12.75" customHeight="1" x14ac:dyDescent="0.2">
      <c r="A213" s="338"/>
      <c r="C213" s="23"/>
      <c r="D213" s="387"/>
      <c r="K213" s="338"/>
      <c r="L213" s="338"/>
      <c r="M213" s="338"/>
      <c r="N213" s="338"/>
      <c r="O213" s="338"/>
      <c r="P213" s="338"/>
      <c r="Q213" s="338"/>
      <c r="R213" s="338"/>
      <c r="S213" s="338"/>
      <c r="T213" s="338"/>
      <c r="U213" s="338"/>
      <c r="V213" s="338"/>
      <c r="W213" s="338"/>
      <c r="X213" s="338"/>
      <c r="Y213" s="338"/>
    </row>
    <row r="214" spans="1:25" s="57" customFormat="1" ht="12.75" customHeight="1" x14ac:dyDescent="0.2">
      <c r="A214" s="338"/>
      <c r="C214" s="23"/>
      <c r="D214" s="387"/>
      <c r="K214" s="338"/>
      <c r="L214" s="338"/>
      <c r="M214" s="338"/>
      <c r="N214" s="338"/>
      <c r="O214" s="338"/>
      <c r="P214" s="338"/>
      <c r="Q214" s="338"/>
      <c r="R214" s="338"/>
      <c r="S214" s="338"/>
      <c r="T214" s="338"/>
      <c r="U214" s="338"/>
      <c r="V214" s="338"/>
      <c r="W214" s="338"/>
      <c r="X214" s="338"/>
      <c r="Y214" s="338"/>
    </row>
    <row r="215" spans="1:25" s="57" customFormat="1" ht="12.75" customHeight="1" x14ac:dyDescent="0.2">
      <c r="A215" s="338"/>
      <c r="C215" s="23"/>
      <c r="D215" s="387"/>
      <c r="K215" s="338"/>
      <c r="L215" s="338"/>
      <c r="M215" s="338"/>
      <c r="N215" s="338"/>
      <c r="O215" s="338"/>
      <c r="P215" s="338"/>
      <c r="Q215" s="338"/>
      <c r="R215" s="338"/>
      <c r="S215" s="338"/>
      <c r="T215" s="338"/>
      <c r="U215" s="338"/>
      <c r="V215" s="338"/>
      <c r="W215" s="338"/>
      <c r="X215" s="338"/>
      <c r="Y215" s="338"/>
    </row>
    <row r="216" spans="1:25" s="57" customFormat="1" ht="12.75" customHeight="1" x14ac:dyDescent="0.2">
      <c r="A216" s="338"/>
      <c r="C216" s="23"/>
      <c r="D216" s="387"/>
      <c r="K216" s="338"/>
      <c r="L216" s="338"/>
      <c r="M216" s="338"/>
      <c r="N216" s="338"/>
      <c r="O216" s="338"/>
      <c r="P216" s="338"/>
      <c r="Q216" s="338"/>
      <c r="R216" s="338"/>
      <c r="S216" s="338"/>
      <c r="T216" s="338"/>
      <c r="U216" s="338"/>
      <c r="V216" s="338"/>
      <c r="W216" s="338"/>
      <c r="X216" s="338"/>
      <c r="Y216" s="338"/>
    </row>
    <row r="217" spans="1:25" s="57" customFormat="1" ht="12.75" customHeight="1" x14ac:dyDescent="0.2">
      <c r="A217" s="338"/>
      <c r="C217" s="23"/>
      <c r="D217" s="387"/>
      <c r="K217" s="338"/>
      <c r="L217" s="338"/>
      <c r="M217" s="338"/>
      <c r="N217" s="338"/>
      <c r="O217" s="338"/>
      <c r="P217" s="338"/>
      <c r="Q217" s="338"/>
      <c r="R217" s="338"/>
      <c r="S217" s="338"/>
      <c r="T217" s="338"/>
      <c r="U217" s="338"/>
      <c r="V217" s="338"/>
      <c r="W217" s="338"/>
      <c r="X217" s="338"/>
      <c r="Y217" s="338"/>
    </row>
    <row r="218" spans="1:25" s="57" customFormat="1" ht="12.75" customHeight="1" x14ac:dyDescent="0.2">
      <c r="A218" s="338"/>
      <c r="C218" s="23"/>
      <c r="D218" s="387"/>
      <c r="K218" s="338"/>
      <c r="L218" s="338"/>
      <c r="M218" s="338"/>
      <c r="N218" s="338"/>
      <c r="O218" s="338"/>
      <c r="P218" s="338"/>
      <c r="Q218" s="338"/>
      <c r="R218" s="338"/>
      <c r="S218" s="338"/>
      <c r="T218" s="338"/>
      <c r="U218" s="338"/>
      <c r="V218" s="338"/>
      <c r="W218" s="338"/>
      <c r="X218" s="338"/>
      <c r="Y218" s="338"/>
    </row>
    <row r="219" spans="1:25" s="57" customFormat="1" ht="12.75" customHeight="1" x14ac:dyDescent="0.2">
      <c r="A219" s="338"/>
      <c r="C219" s="23"/>
      <c r="D219" s="387"/>
      <c r="K219" s="338"/>
      <c r="L219" s="338"/>
      <c r="M219" s="338"/>
      <c r="N219" s="338"/>
      <c r="O219" s="338"/>
      <c r="P219" s="338"/>
      <c r="Q219" s="338"/>
      <c r="R219" s="338"/>
      <c r="S219" s="338"/>
      <c r="T219" s="338"/>
      <c r="U219" s="338"/>
      <c r="V219" s="338"/>
      <c r="W219" s="338"/>
      <c r="X219" s="338"/>
      <c r="Y219" s="338"/>
    </row>
    <row r="220" spans="1:25" s="57" customFormat="1" ht="12.75" customHeight="1" x14ac:dyDescent="0.2">
      <c r="A220" s="338"/>
      <c r="C220" s="23"/>
      <c r="D220" s="387"/>
      <c r="K220" s="338"/>
      <c r="L220" s="338"/>
      <c r="M220" s="338"/>
      <c r="N220" s="338"/>
      <c r="O220" s="338"/>
      <c r="P220" s="338"/>
      <c r="Q220" s="338"/>
      <c r="R220" s="338"/>
      <c r="S220" s="338"/>
      <c r="T220" s="338"/>
      <c r="U220" s="338"/>
      <c r="V220" s="338"/>
      <c r="W220" s="338"/>
      <c r="X220" s="338"/>
      <c r="Y220" s="338"/>
    </row>
    <row r="221" spans="1:25" s="57" customFormat="1" ht="12.75" customHeight="1" x14ac:dyDescent="0.2">
      <c r="A221" s="338"/>
      <c r="C221" s="23"/>
      <c r="D221" s="387"/>
      <c r="K221" s="338"/>
      <c r="L221" s="338"/>
      <c r="M221" s="338"/>
      <c r="N221" s="338"/>
      <c r="O221" s="338"/>
      <c r="P221" s="338"/>
      <c r="Q221" s="338"/>
      <c r="R221" s="338"/>
      <c r="S221" s="338"/>
      <c r="T221" s="338"/>
      <c r="U221" s="338"/>
      <c r="V221" s="338"/>
      <c r="W221" s="338"/>
      <c r="X221" s="338"/>
      <c r="Y221" s="338"/>
    </row>
    <row r="222" spans="1:25" s="57" customFormat="1" ht="12.75" customHeight="1" x14ac:dyDescent="0.2">
      <c r="A222" s="338"/>
      <c r="C222" s="23"/>
      <c r="D222" s="387"/>
      <c r="K222" s="338"/>
      <c r="L222" s="338"/>
      <c r="M222" s="338"/>
      <c r="N222" s="338"/>
      <c r="O222" s="338"/>
      <c r="P222" s="338"/>
      <c r="Q222" s="338"/>
      <c r="R222" s="338"/>
      <c r="S222" s="338"/>
      <c r="T222" s="338"/>
      <c r="U222" s="338"/>
      <c r="V222" s="338"/>
      <c r="W222" s="338"/>
      <c r="X222" s="338"/>
      <c r="Y222" s="338"/>
    </row>
    <row r="223" spans="1:25" s="57" customFormat="1" ht="12.75" customHeight="1" x14ac:dyDescent="0.2">
      <c r="A223" s="338"/>
      <c r="C223" s="23"/>
      <c r="D223" s="387"/>
      <c r="K223" s="338"/>
      <c r="L223" s="338"/>
      <c r="M223" s="338"/>
      <c r="N223" s="338"/>
      <c r="O223" s="338"/>
      <c r="P223" s="338"/>
      <c r="Q223" s="338"/>
      <c r="R223" s="338"/>
      <c r="S223" s="338"/>
      <c r="T223" s="338"/>
      <c r="U223" s="338"/>
      <c r="V223" s="338"/>
      <c r="W223" s="338"/>
      <c r="X223" s="338"/>
      <c r="Y223" s="338"/>
    </row>
    <row r="224" spans="1:25" s="57" customFormat="1" ht="12.75" customHeight="1" x14ac:dyDescent="0.2">
      <c r="A224" s="338"/>
      <c r="C224" s="23"/>
      <c r="D224" s="387"/>
      <c r="K224" s="338"/>
      <c r="L224" s="338"/>
      <c r="M224" s="338"/>
      <c r="N224" s="338"/>
      <c r="O224" s="338"/>
      <c r="P224" s="338"/>
      <c r="Q224" s="338"/>
      <c r="R224" s="338"/>
      <c r="S224" s="338"/>
      <c r="T224" s="338"/>
      <c r="U224" s="338"/>
      <c r="V224" s="338"/>
      <c r="W224" s="338"/>
      <c r="X224" s="338"/>
      <c r="Y224" s="338"/>
    </row>
    <row r="225" spans="1:25" s="57" customFormat="1" ht="12.75" customHeight="1" x14ac:dyDescent="0.2">
      <c r="A225" s="338"/>
      <c r="C225" s="23"/>
      <c r="D225" s="387"/>
      <c r="K225" s="338"/>
      <c r="L225" s="338"/>
      <c r="M225" s="338"/>
      <c r="N225" s="338"/>
      <c r="O225" s="338"/>
      <c r="P225" s="338"/>
      <c r="Q225" s="338"/>
      <c r="R225" s="338"/>
      <c r="S225" s="338"/>
      <c r="T225" s="338"/>
      <c r="U225" s="338"/>
      <c r="V225" s="338"/>
      <c r="W225" s="338"/>
      <c r="X225" s="338"/>
      <c r="Y225" s="338"/>
    </row>
    <row r="226" spans="1:25" s="57" customFormat="1" ht="12.75" customHeight="1" x14ac:dyDescent="0.2">
      <c r="A226" s="338"/>
      <c r="C226" s="23"/>
      <c r="D226" s="387"/>
      <c r="K226" s="338"/>
      <c r="L226" s="338"/>
      <c r="M226" s="338"/>
      <c r="N226" s="338"/>
      <c r="O226" s="338"/>
      <c r="P226" s="338"/>
      <c r="Q226" s="338"/>
      <c r="R226" s="338"/>
      <c r="S226" s="338"/>
      <c r="T226" s="338"/>
      <c r="U226" s="338"/>
      <c r="V226" s="338"/>
      <c r="W226" s="338"/>
      <c r="X226" s="338"/>
      <c r="Y226" s="338"/>
    </row>
    <row r="227" spans="1:25" s="57" customFormat="1" ht="12.75" customHeight="1" x14ac:dyDescent="0.2">
      <c r="A227" s="338"/>
      <c r="C227" s="23"/>
      <c r="D227" s="387"/>
      <c r="K227" s="338"/>
      <c r="L227" s="338"/>
      <c r="M227" s="338"/>
      <c r="N227" s="338"/>
      <c r="O227" s="338"/>
      <c r="P227" s="338"/>
      <c r="Q227" s="338"/>
      <c r="R227" s="338"/>
      <c r="S227" s="338"/>
      <c r="T227" s="338"/>
      <c r="U227" s="338"/>
      <c r="V227" s="338"/>
      <c r="W227" s="338"/>
      <c r="X227" s="338"/>
      <c r="Y227" s="338"/>
    </row>
    <row r="228" spans="1:25" s="57" customFormat="1" ht="12.75" customHeight="1" x14ac:dyDescent="0.2">
      <c r="A228" s="338"/>
      <c r="C228" s="23"/>
      <c r="D228" s="387"/>
      <c r="K228" s="338"/>
      <c r="L228" s="338"/>
      <c r="M228" s="338"/>
      <c r="N228" s="338"/>
      <c r="O228" s="338"/>
      <c r="P228" s="338"/>
      <c r="Q228" s="338"/>
      <c r="R228" s="338"/>
      <c r="S228" s="338"/>
      <c r="T228" s="338"/>
      <c r="U228" s="338"/>
      <c r="V228" s="338"/>
      <c r="W228" s="338"/>
      <c r="X228" s="338"/>
      <c r="Y228" s="338"/>
    </row>
    <row r="229" spans="1:25" s="57" customFormat="1" ht="12.75" customHeight="1" x14ac:dyDescent="0.2">
      <c r="A229" s="338"/>
      <c r="C229" s="23"/>
      <c r="D229" s="387"/>
      <c r="K229" s="338"/>
      <c r="L229" s="338"/>
      <c r="M229" s="338"/>
      <c r="N229" s="338"/>
      <c r="O229" s="338"/>
      <c r="P229" s="338"/>
      <c r="Q229" s="338"/>
      <c r="R229" s="338"/>
      <c r="S229" s="338"/>
      <c r="T229" s="338"/>
      <c r="U229" s="338"/>
      <c r="V229" s="338"/>
      <c r="W229" s="338"/>
      <c r="X229" s="338"/>
      <c r="Y229" s="338"/>
    </row>
    <row r="230" spans="1:25" s="57" customFormat="1" ht="12.75" customHeight="1" x14ac:dyDescent="0.2">
      <c r="A230" s="338"/>
      <c r="C230" s="23"/>
      <c r="D230" s="387"/>
      <c r="K230" s="338"/>
      <c r="L230" s="338"/>
      <c r="M230" s="338"/>
      <c r="N230" s="338"/>
      <c r="O230" s="338"/>
      <c r="P230" s="338"/>
      <c r="Q230" s="338"/>
      <c r="R230" s="338"/>
      <c r="S230" s="338"/>
      <c r="T230" s="338"/>
      <c r="U230" s="338"/>
      <c r="V230" s="338"/>
      <c r="W230" s="338"/>
      <c r="X230" s="338"/>
      <c r="Y230" s="338"/>
    </row>
    <row r="231" spans="1:25" s="57" customFormat="1" ht="12.75" customHeight="1" x14ac:dyDescent="0.2">
      <c r="A231" s="338"/>
      <c r="C231" s="23"/>
      <c r="D231" s="387"/>
      <c r="K231" s="338"/>
      <c r="L231" s="338"/>
      <c r="M231" s="338"/>
      <c r="N231" s="338"/>
      <c r="O231" s="338"/>
      <c r="P231" s="338"/>
      <c r="Q231" s="338"/>
      <c r="R231" s="338"/>
      <c r="S231" s="338"/>
      <c r="T231" s="338"/>
      <c r="U231" s="338"/>
      <c r="V231" s="338"/>
      <c r="W231" s="338"/>
      <c r="X231" s="338"/>
      <c r="Y231" s="338"/>
    </row>
    <row r="232" spans="1:25" s="57" customFormat="1" ht="12.75" customHeight="1" x14ac:dyDescent="0.2">
      <c r="A232" s="338"/>
      <c r="C232" s="23"/>
      <c r="D232" s="387"/>
      <c r="K232" s="338"/>
      <c r="L232" s="338"/>
      <c r="M232" s="338"/>
      <c r="N232" s="338"/>
      <c r="O232" s="338"/>
      <c r="P232" s="338"/>
      <c r="Q232" s="338"/>
      <c r="R232" s="338"/>
      <c r="S232" s="338"/>
      <c r="T232" s="338"/>
      <c r="U232" s="338"/>
      <c r="V232" s="338"/>
      <c r="W232" s="338"/>
      <c r="X232" s="338"/>
      <c r="Y232" s="338"/>
    </row>
    <row r="233" spans="1:25" s="57" customFormat="1" ht="12.75" customHeight="1" x14ac:dyDescent="0.2">
      <c r="A233" s="338"/>
      <c r="C233" s="23"/>
      <c r="D233" s="387"/>
      <c r="K233" s="338"/>
      <c r="L233" s="338"/>
      <c r="M233" s="338"/>
      <c r="N233" s="338"/>
      <c r="O233" s="338"/>
      <c r="P233" s="338"/>
      <c r="Q233" s="338"/>
      <c r="R233" s="338"/>
      <c r="S233" s="338"/>
      <c r="T233" s="338"/>
      <c r="U233" s="338"/>
      <c r="V233" s="338"/>
      <c r="W233" s="338"/>
      <c r="X233" s="338"/>
      <c r="Y233" s="338"/>
    </row>
    <row r="234" spans="1:25" s="57" customFormat="1" ht="12.75" customHeight="1" x14ac:dyDescent="0.2">
      <c r="A234" s="338"/>
      <c r="C234" s="23"/>
      <c r="D234" s="387"/>
      <c r="K234" s="338"/>
      <c r="L234" s="338"/>
      <c r="M234" s="338"/>
      <c r="N234" s="338"/>
      <c r="O234" s="338"/>
      <c r="P234" s="338"/>
      <c r="Q234" s="338"/>
      <c r="R234" s="338"/>
      <c r="S234" s="338"/>
      <c r="T234" s="338"/>
      <c r="U234" s="338"/>
      <c r="V234" s="338"/>
      <c r="W234" s="338"/>
      <c r="X234" s="338"/>
      <c r="Y234" s="338"/>
    </row>
    <row r="235" spans="1:25" s="57" customFormat="1" ht="12.75" customHeight="1" x14ac:dyDescent="0.2">
      <c r="A235" s="338"/>
      <c r="C235" s="23"/>
      <c r="D235" s="387"/>
      <c r="K235" s="338"/>
      <c r="L235" s="338"/>
      <c r="M235" s="338"/>
      <c r="N235" s="338"/>
      <c r="O235" s="338"/>
      <c r="P235" s="338"/>
      <c r="Q235" s="338"/>
      <c r="R235" s="338"/>
      <c r="S235" s="338"/>
      <c r="T235" s="338"/>
      <c r="U235" s="338"/>
      <c r="V235" s="338"/>
      <c r="W235" s="338"/>
      <c r="X235" s="338"/>
      <c r="Y235" s="338"/>
    </row>
    <row r="236" spans="1:25" s="57" customFormat="1" ht="12.75" customHeight="1" x14ac:dyDescent="0.2">
      <c r="A236" s="338"/>
      <c r="C236" s="23"/>
      <c r="D236" s="387"/>
      <c r="K236" s="338"/>
      <c r="L236" s="338"/>
      <c r="M236" s="338"/>
      <c r="N236" s="338"/>
      <c r="O236" s="338"/>
      <c r="P236" s="338"/>
      <c r="Q236" s="338"/>
      <c r="R236" s="338"/>
      <c r="S236" s="338"/>
      <c r="T236" s="338"/>
      <c r="U236" s="338"/>
      <c r="V236" s="338"/>
      <c r="W236" s="338"/>
      <c r="X236" s="338"/>
      <c r="Y236" s="338"/>
    </row>
    <row r="237" spans="1:25" s="57" customFormat="1" ht="12.75" customHeight="1" x14ac:dyDescent="0.2">
      <c r="A237" s="338"/>
      <c r="C237" s="23"/>
      <c r="D237" s="387"/>
      <c r="K237" s="338"/>
      <c r="L237" s="338"/>
      <c r="M237" s="338"/>
      <c r="N237" s="338"/>
      <c r="O237" s="338"/>
      <c r="P237" s="338"/>
      <c r="Q237" s="338"/>
      <c r="R237" s="338"/>
      <c r="S237" s="338"/>
      <c r="T237" s="338"/>
      <c r="U237" s="338"/>
      <c r="V237" s="338"/>
      <c r="W237" s="338"/>
      <c r="X237" s="338"/>
      <c r="Y237" s="338"/>
    </row>
    <row r="238" spans="1:25" s="57" customFormat="1" ht="12.75" customHeight="1" x14ac:dyDescent="0.2">
      <c r="A238" s="338"/>
      <c r="C238" s="23"/>
      <c r="D238" s="387"/>
      <c r="K238" s="338"/>
      <c r="L238" s="338"/>
      <c r="M238" s="338"/>
      <c r="N238" s="338"/>
      <c r="O238" s="338"/>
      <c r="P238" s="338"/>
      <c r="Q238" s="338"/>
      <c r="R238" s="338"/>
      <c r="S238" s="338"/>
      <c r="T238" s="338"/>
      <c r="U238" s="338"/>
      <c r="V238" s="338"/>
      <c r="W238" s="338"/>
      <c r="X238" s="338"/>
      <c r="Y238" s="338"/>
    </row>
    <row r="239" spans="1:25" s="57" customFormat="1" ht="12.75" customHeight="1" x14ac:dyDescent="0.2">
      <c r="A239" s="338"/>
      <c r="C239" s="23"/>
      <c r="D239" s="387"/>
      <c r="K239" s="338"/>
      <c r="L239" s="338"/>
      <c r="M239" s="338"/>
      <c r="N239" s="338"/>
      <c r="O239" s="338"/>
      <c r="P239" s="338"/>
      <c r="Q239" s="338"/>
      <c r="R239" s="338"/>
      <c r="S239" s="338"/>
      <c r="T239" s="338"/>
      <c r="U239" s="338"/>
      <c r="V239" s="338"/>
      <c r="W239" s="338"/>
      <c r="X239" s="338"/>
      <c r="Y239" s="338"/>
    </row>
    <row r="240" spans="1:25" s="57" customFormat="1" ht="12.75" customHeight="1" x14ac:dyDescent="0.2">
      <c r="A240" s="338"/>
      <c r="C240" s="23"/>
      <c r="D240" s="387"/>
      <c r="K240" s="338"/>
      <c r="L240" s="338"/>
      <c r="M240" s="338"/>
      <c r="N240" s="338"/>
      <c r="O240" s="338"/>
      <c r="P240" s="338"/>
      <c r="Q240" s="338"/>
      <c r="R240" s="338"/>
      <c r="S240" s="338"/>
      <c r="T240" s="338"/>
      <c r="U240" s="338"/>
      <c r="V240" s="338"/>
      <c r="W240" s="338"/>
      <c r="X240" s="338"/>
      <c r="Y240" s="338"/>
    </row>
    <row r="241" spans="1:25" s="57" customFormat="1" ht="12.75" customHeight="1" x14ac:dyDescent="0.2">
      <c r="A241" s="338"/>
      <c r="C241" s="23"/>
      <c r="D241" s="387"/>
      <c r="K241" s="338"/>
      <c r="L241" s="338"/>
      <c r="M241" s="338"/>
      <c r="N241" s="338"/>
      <c r="O241" s="338"/>
      <c r="P241" s="338"/>
      <c r="Q241" s="338"/>
      <c r="R241" s="338"/>
      <c r="S241" s="338"/>
      <c r="T241" s="338"/>
      <c r="U241" s="338"/>
      <c r="V241" s="338"/>
      <c r="W241" s="338"/>
      <c r="X241" s="338"/>
      <c r="Y241" s="338"/>
    </row>
    <row r="242" spans="1:25" s="57" customFormat="1" ht="12.75" customHeight="1" x14ac:dyDescent="0.2">
      <c r="A242" s="338"/>
      <c r="C242" s="23"/>
      <c r="D242" s="387"/>
      <c r="K242" s="338"/>
      <c r="L242" s="338"/>
      <c r="M242" s="338"/>
      <c r="N242" s="338"/>
      <c r="O242" s="338"/>
      <c r="P242" s="338"/>
      <c r="Q242" s="338"/>
      <c r="R242" s="338"/>
      <c r="S242" s="338"/>
      <c r="T242" s="338"/>
      <c r="U242" s="338"/>
      <c r="V242" s="338"/>
      <c r="W242" s="338"/>
      <c r="X242" s="338"/>
      <c r="Y242" s="338"/>
    </row>
    <row r="243" spans="1:25" s="57" customFormat="1" ht="12.75" customHeight="1" x14ac:dyDescent="0.2">
      <c r="A243" s="338"/>
      <c r="C243" s="23"/>
      <c r="D243" s="387"/>
      <c r="K243" s="338"/>
      <c r="L243" s="338"/>
      <c r="M243" s="338"/>
      <c r="N243" s="338"/>
      <c r="O243" s="338"/>
      <c r="P243" s="338"/>
      <c r="Q243" s="338"/>
      <c r="R243" s="338"/>
      <c r="S243" s="338"/>
      <c r="T243" s="338"/>
      <c r="U243" s="338"/>
      <c r="V243" s="338"/>
      <c r="W243" s="338"/>
      <c r="X243" s="338"/>
      <c r="Y243" s="338"/>
    </row>
    <row r="244" spans="1:25" s="57" customFormat="1" ht="12.75" customHeight="1" x14ac:dyDescent="0.2">
      <c r="A244" s="338"/>
      <c r="C244" s="23"/>
      <c r="D244" s="387"/>
      <c r="K244" s="338"/>
      <c r="L244" s="338"/>
      <c r="M244" s="338"/>
      <c r="N244" s="338"/>
      <c r="O244" s="338"/>
      <c r="P244" s="338"/>
      <c r="Q244" s="338"/>
      <c r="R244" s="338"/>
      <c r="S244" s="338"/>
      <c r="T244" s="338"/>
      <c r="U244" s="338"/>
      <c r="V244" s="338"/>
      <c r="W244" s="338"/>
      <c r="X244" s="338"/>
      <c r="Y244" s="338"/>
    </row>
    <row r="245" spans="1:25" s="57" customFormat="1" ht="12.75" customHeight="1" x14ac:dyDescent="0.2">
      <c r="A245" s="338"/>
      <c r="C245" s="23"/>
      <c r="D245" s="387"/>
      <c r="K245" s="338"/>
      <c r="L245" s="338"/>
      <c r="M245" s="338"/>
      <c r="N245" s="338"/>
      <c r="O245" s="338"/>
      <c r="P245" s="338"/>
      <c r="Q245" s="338"/>
      <c r="R245" s="338"/>
      <c r="S245" s="338"/>
      <c r="T245" s="338"/>
      <c r="U245" s="338"/>
      <c r="V245" s="338"/>
      <c r="W245" s="338"/>
      <c r="X245" s="338"/>
      <c r="Y245" s="338"/>
    </row>
    <row r="246" spans="1:25" s="57" customFormat="1" ht="12.75" customHeight="1" x14ac:dyDescent="0.2">
      <c r="A246" s="338"/>
      <c r="C246" s="23"/>
      <c r="D246" s="387"/>
      <c r="K246" s="338"/>
      <c r="L246" s="338"/>
      <c r="M246" s="338"/>
      <c r="N246" s="338"/>
      <c r="O246" s="338"/>
      <c r="P246" s="338"/>
      <c r="Q246" s="338"/>
      <c r="R246" s="338"/>
      <c r="S246" s="338"/>
      <c r="T246" s="338"/>
      <c r="U246" s="338"/>
      <c r="V246" s="338"/>
      <c r="W246" s="338"/>
      <c r="X246" s="338"/>
      <c r="Y246" s="338"/>
    </row>
    <row r="247" spans="1:25" s="57" customFormat="1" ht="12.75" customHeight="1" x14ac:dyDescent="0.2">
      <c r="A247" s="338"/>
      <c r="C247" s="23"/>
      <c r="D247" s="387"/>
      <c r="K247" s="338"/>
      <c r="L247" s="338"/>
      <c r="M247" s="338"/>
      <c r="N247" s="338"/>
      <c r="O247" s="338"/>
      <c r="P247" s="338"/>
      <c r="Q247" s="338"/>
      <c r="R247" s="338"/>
      <c r="S247" s="338"/>
      <c r="T247" s="338"/>
      <c r="U247" s="338"/>
      <c r="V247" s="338"/>
      <c r="W247" s="338"/>
      <c r="X247" s="338"/>
      <c r="Y247" s="338"/>
    </row>
    <row r="248" spans="1:25" s="57" customFormat="1" ht="12.75" customHeight="1" x14ac:dyDescent="0.2">
      <c r="A248" s="338"/>
      <c r="C248" s="23"/>
      <c r="D248" s="387"/>
      <c r="K248" s="338"/>
      <c r="L248" s="338"/>
      <c r="M248" s="338"/>
      <c r="N248" s="338"/>
      <c r="O248" s="338"/>
      <c r="P248" s="338"/>
      <c r="Q248" s="338"/>
      <c r="R248" s="338"/>
      <c r="S248" s="338"/>
      <c r="T248" s="338"/>
      <c r="U248" s="338"/>
      <c r="V248" s="338"/>
      <c r="W248" s="338"/>
      <c r="X248" s="338"/>
      <c r="Y248" s="338"/>
    </row>
    <row r="249" spans="1:25" s="57" customFormat="1" ht="12.75" customHeight="1" x14ac:dyDescent="0.2">
      <c r="A249" s="338"/>
      <c r="C249" s="23"/>
      <c r="D249" s="387"/>
      <c r="K249" s="338"/>
      <c r="L249" s="338"/>
      <c r="M249" s="338"/>
      <c r="N249" s="338"/>
      <c r="O249" s="338"/>
      <c r="P249" s="338"/>
      <c r="Q249" s="338"/>
      <c r="R249" s="338"/>
      <c r="S249" s="338"/>
      <c r="T249" s="338"/>
      <c r="U249" s="338"/>
      <c r="V249" s="338"/>
      <c r="W249" s="338"/>
      <c r="X249" s="338"/>
      <c r="Y249" s="338"/>
    </row>
    <row r="250" spans="1:25" s="57" customFormat="1" ht="12.75" customHeight="1" x14ac:dyDescent="0.2">
      <c r="A250" s="338"/>
      <c r="C250" s="23"/>
      <c r="D250" s="387"/>
      <c r="K250" s="338"/>
      <c r="L250" s="338"/>
      <c r="M250" s="338"/>
      <c r="N250" s="338"/>
      <c r="O250" s="338"/>
      <c r="P250" s="338"/>
      <c r="Q250" s="338"/>
      <c r="R250" s="338"/>
      <c r="S250" s="338"/>
      <c r="T250" s="338"/>
      <c r="U250" s="338"/>
      <c r="V250" s="338"/>
      <c r="W250" s="338"/>
      <c r="X250" s="338"/>
      <c r="Y250" s="338"/>
    </row>
    <row r="251" spans="1:25" s="57" customFormat="1" ht="12.75" customHeight="1" x14ac:dyDescent="0.2">
      <c r="A251" s="338"/>
      <c r="C251" s="23"/>
      <c r="D251" s="387"/>
      <c r="K251" s="338"/>
      <c r="L251" s="338"/>
      <c r="M251" s="338"/>
      <c r="N251" s="338"/>
      <c r="O251" s="338"/>
      <c r="P251" s="338"/>
      <c r="Q251" s="338"/>
      <c r="R251" s="338"/>
      <c r="S251" s="338"/>
      <c r="T251" s="338"/>
      <c r="U251" s="338"/>
      <c r="V251" s="338"/>
      <c r="W251" s="338"/>
      <c r="X251" s="338"/>
      <c r="Y251" s="338"/>
    </row>
    <row r="252" spans="1:25" s="57" customFormat="1" ht="12.75" customHeight="1" x14ac:dyDescent="0.2">
      <c r="A252" s="338"/>
      <c r="C252" s="23"/>
      <c r="D252" s="387"/>
      <c r="K252" s="338"/>
      <c r="L252" s="338"/>
      <c r="M252" s="338"/>
      <c r="N252" s="338"/>
      <c r="O252" s="338"/>
      <c r="P252" s="338"/>
      <c r="Q252" s="338"/>
      <c r="R252" s="338"/>
      <c r="S252" s="338"/>
      <c r="T252" s="338"/>
      <c r="U252" s="338"/>
      <c r="V252" s="338"/>
      <c r="W252" s="338"/>
      <c r="X252" s="338"/>
      <c r="Y252" s="338"/>
    </row>
    <row r="253" spans="1:25" s="57" customFormat="1" ht="12.75" customHeight="1" x14ac:dyDescent="0.2">
      <c r="A253" s="338"/>
      <c r="C253" s="23"/>
      <c r="D253" s="387"/>
      <c r="K253" s="338"/>
      <c r="L253" s="338"/>
      <c r="M253" s="338"/>
      <c r="N253" s="338"/>
      <c r="O253" s="338"/>
      <c r="P253" s="338"/>
      <c r="Q253" s="338"/>
      <c r="R253" s="338"/>
      <c r="S253" s="338"/>
      <c r="T253" s="338"/>
      <c r="U253" s="338"/>
      <c r="V253" s="338"/>
      <c r="W253" s="338"/>
      <c r="X253" s="338"/>
      <c r="Y253" s="338"/>
    </row>
    <row r="254" spans="1:25" s="57" customFormat="1" ht="12.75" customHeight="1" x14ac:dyDescent="0.2">
      <c r="A254" s="338"/>
      <c r="C254" s="23"/>
      <c r="D254" s="387"/>
      <c r="K254" s="338"/>
      <c r="L254" s="338"/>
      <c r="M254" s="338"/>
      <c r="N254" s="338"/>
      <c r="O254" s="338"/>
      <c r="P254" s="338"/>
      <c r="Q254" s="338"/>
      <c r="R254" s="338"/>
      <c r="S254" s="338"/>
      <c r="T254" s="338"/>
      <c r="U254" s="338"/>
      <c r="V254" s="338"/>
      <c r="W254" s="338"/>
      <c r="X254" s="338"/>
      <c r="Y254" s="338"/>
    </row>
    <row r="255" spans="1:25" s="57" customFormat="1" ht="12.75" customHeight="1" x14ac:dyDescent="0.2">
      <c r="A255" s="338"/>
      <c r="C255" s="23"/>
      <c r="D255" s="387"/>
      <c r="K255" s="338"/>
      <c r="L255" s="338"/>
      <c r="M255" s="338"/>
      <c r="N255" s="338"/>
      <c r="O255" s="338"/>
      <c r="P255" s="338"/>
      <c r="Q255" s="338"/>
      <c r="R255" s="338"/>
      <c r="S255" s="338"/>
      <c r="T255" s="338"/>
      <c r="U255" s="338"/>
      <c r="V255" s="338"/>
      <c r="W255" s="338"/>
      <c r="X255" s="338"/>
      <c r="Y255" s="338"/>
    </row>
    <row r="256" spans="1:25" s="57" customFormat="1" ht="12.75" customHeight="1" x14ac:dyDescent="0.2">
      <c r="A256" s="338"/>
      <c r="C256" s="23"/>
      <c r="D256" s="387"/>
      <c r="K256" s="338"/>
      <c r="L256" s="338"/>
      <c r="M256" s="338"/>
      <c r="N256" s="338"/>
      <c r="O256" s="338"/>
      <c r="P256" s="338"/>
      <c r="Q256" s="338"/>
      <c r="R256" s="338"/>
      <c r="S256" s="338"/>
      <c r="T256" s="338"/>
      <c r="U256" s="338"/>
      <c r="V256" s="338"/>
      <c r="W256" s="338"/>
      <c r="X256" s="338"/>
      <c r="Y256" s="338"/>
    </row>
    <row r="257" spans="1:25" s="57" customFormat="1" ht="12.75" customHeight="1" x14ac:dyDescent="0.2">
      <c r="A257" s="338"/>
      <c r="C257" s="23"/>
      <c r="D257" s="387"/>
      <c r="K257" s="338"/>
      <c r="L257" s="338"/>
      <c r="M257" s="338"/>
      <c r="N257" s="338"/>
      <c r="O257" s="338"/>
      <c r="P257" s="338"/>
      <c r="Q257" s="338"/>
      <c r="R257" s="338"/>
      <c r="S257" s="338"/>
      <c r="T257" s="338"/>
      <c r="U257" s="338"/>
      <c r="V257" s="338"/>
      <c r="W257" s="338"/>
      <c r="X257" s="338"/>
      <c r="Y257" s="338"/>
    </row>
    <row r="258" spans="1:25" s="57" customFormat="1" ht="12.75" customHeight="1" x14ac:dyDescent="0.2">
      <c r="A258" s="338"/>
      <c r="C258" s="23"/>
      <c r="D258" s="387"/>
      <c r="K258" s="338"/>
      <c r="L258" s="338"/>
      <c r="M258" s="338"/>
      <c r="N258" s="338"/>
      <c r="O258" s="338"/>
      <c r="P258" s="338"/>
      <c r="Q258" s="338"/>
      <c r="R258" s="338"/>
      <c r="S258" s="338"/>
      <c r="T258" s="338"/>
      <c r="U258" s="338"/>
      <c r="V258" s="338"/>
      <c r="W258" s="338"/>
      <c r="X258" s="338"/>
      <c r="Y258" s="338"/>
    </row>
    <row r="259" spans="1:25" s="57" customFormat="1" ht="12.75" customHeight="1" x14ac:dyDescent="0.2">
      <c r="A259" s="338"/>
      <c r="C259" s="23"/>
      <c r="D259" s="387"/>
      <c r="K259" s="338"/>
      <c r="L259" s="338"/>
      <c r="M259" s="338"/>
      <c r="N259" s="338"/>
      <c r="O259" s="338"/>
      <c r="P259" s="338"/>
      <c r="Q259" s="338"/>
      <c r="R259" s="338"/>
      <c r="S259" s="338"/>
      <c r="T259" s="338"/>
      <c r="U259" s="338"/>
      <c r="V259" s="338"/>
      <c r="W259" s="338"/>
      <c r="X259" s="338"/>
      <c r="Y259" s="338"/>
    </row>
    <row r="260" spans="1:25" s="57" customFormat="1" ht="12.75" customHeight="1" x14ac:dyDescent="0.2">
      <c r="A260" s="338"/>
      <c r="C260" s="23"/>
      <c r="D260" s="387"/>
      <c r="K260" s="338"/>
      <c r="L260" s="338"/>
      <c r="M260" s="338"/>
      <c r="N260" s="338"/>
      <c r="O260" s="338"/>
      <c r="P260" s="338"/>
      <c r="Q260" s="338"/>
      <c r="R260" s="338"/>
      <c r="S260" s="338"/>
      <c r="T260" s="338"/>
      <c r="U260" s="338"/>
      <c r="V260" s="338"/>
      <c r="W260" s="338"/>
      <c r="X260" s="338"/>
      <c r="Y260" s="338"/>
    </row>
    <row r="261" spans="1:25" s="57" customFormat="1" ht="12.75" customHeight="1" x14ac:dyDescent="0.2">
      <c r="A261" s="338"/>
      <c r="C261" s="23"/>
      <c r="D261" s="387"/>
      <c r="K261" s="338"/>
      <c r="L261" s="338"/>
      <c r="M261" s="338"/>
      <c r="N261" s="338"/>
      <c r="O261" s="338"/>
      <c r="P261" s="338"/>
      <c r="Q261" s="338"/>
      <c r="R261" s="338"/>
      <c r="S261" s="338"/>
      <c r="T261" s="338"/>
      <c r="U261" s="338"/>
      <c r="V261" s="338"/>
      <c r="W261" s="338"/>
      <c r="X261" s="338"/>
      <c r="Y261" s="338"/>
    </row>
    <row r="262" spans="1:25" s="57" customFormat="1" ht="12.75" customHeight="1" x14ac:dyDescent="0.2">
      <c r="A262" s="338"/>
      <c r="C262" s="23"/>
      <c r="D262" s="387"/>
      <c r="K262" s="338"/>
      <c r="L262" s="338"/>
      <c r="M262" s="338"/>
      <c r="N262" s="338"/>
      <c r="O262" s="338"/>
      <c r="P262" s="338"/>
      <c r="Q262" s="338"/>
      <c r="R262" s="338"/>
      <c r="S262" s="338"/>
      <c r="T262" s="338"/>
      <c r="U262" s="338"/>
      <c r="V262" s="338"/>
      <c r="W262" s="338"/>
      <c r="X262" s="338"/>
      <c r="Y262" s="338"/>
    </row>
    <row r="263" spans="1:25" s="57" customFormat="1" ht="12.75" customHeight="1" x14ac:dyDescent="0.2">
      <c r="A263" s="338"/>
      <c r="C263" s="23"/>
      <c r="D263" s="387"/>
      <c r="K263" s="338"/>
      <c r="L263" s="338"/>
      <c r="M263" s="338"/>
      <c r="N263" s="338"/>
      <c r="O263" s="338"/>
      <c r="P263" s="338"/>
      <c r="Q263" s="338"/>
      <c r="R263" s="338"/>
      <c r="S263" s="338"/>
      <c r="T263" s="338"/>
      <c r="U263" s="338"/>
      <c r="V263" s="338"/>
      <c r="W263" s="338"/>
      <c r="X263" s="338"/>
      <c r="Y263" s="338"/>
    </row>
    <row r="264" spans="1:25" s="57" customFormat="1" ht="12.75" customHeight="1" x14ac:dyDescent="0.2">
      <c r="A264" s="338"/>
      <c r="C264" s="23"/>
      <c r="D264" s="387"/>
      <c r="K264" s="338"/>
      <c r="L264" s="338"/>
      <c r="M264" s="338"/>
      <c r="N264" s="338"/>
      <c r="O264" s="338"/>
      <c r="P264" s="338"/>
      <c r="Q264" s="338"/>
      <c r="R264" s="338"/>
      <c r="S264" s="338"/>
      <c r="T264" s="338"/>
      <c r="U264" s="338"/>
      <c r="V264" s="338"/>
      <c r="W264" s="338"/>
      <c r="X264" s="338"/>
      <c r="Y264" s="338"/>
    </row>
    <row r="265" spans="1:25" s="57" customFormat="1" ht="12.75" customHeight="1" x14ac:dyDescent="0.2">
      <c r="A265" s="338"/>
      <c r="C265" s="23"/>
      <c r="D265" s="387"/>
      <c r="K265" s="338"/>
      <c r="L265" s="338"/>
      <c r="M265" s="338"/>
      <c r="N265" s="338"/>
      <c r="O265" s="338"/>
      <c r="P265" s="338"/>
      <c r="Q265" s="338"/>
      <c r="R265" s="338"/>
      <c r="S265" s="338"/>
      <c r="T265" s="338"/>
      <c r="U265" s="338"/>
      <c r="V265" s="338"/>
      <c r="W265" s="338"/>
      <c r="X265" s="338"/>
      <c r="Y265" s="338"/>
    </row>
    <row r="266" spans="1:25" s="57" customFormat="1" ht="12.75" customHeight="1" x14ac:dyDescent="0.2">
      <c r="A266" s="338"/>
      <c r="C266" s="23"/>
      <c r="D266" s="387"/>
      <c r="K266" s="338"/>
      <c r="L266" s="338"/>
      <c r="M266" s="338"/>
      <c r="N266" s="338"/>
      <c r="O266" s="338"/>
      <c r="P266" s="338"/>
      <c r="Q266" s="338"/>
      <c r="R266" s="338"/>
      <c r="S266" s="338"/>
      <c r="T266" s="338"/>
      <c r="U266" s="338"/>
      <c r="V266" s="338"/>
      <c r="W266" s="338"/>
      <c r="X266" s="338"/>
      <c r="Y266" s="338"/>
    </row>
    <row r="267" spans="1:25" s="57" customFormat="1" ht="12.75" customHeight="1" x14ac:dyDescent="0.2">
      <c r="A267" s="338"/>
      <c r="C267" s="23"/>
      <c r="D267" s="387"/>
      <c r="K267" s="338"/>
      <c r="L267" s="338"/>
      <c r="M267" s="338"/>
      <c r="N267" s="338"/>
      <c r="O267" s="338"/>
      <c r="P267" s="338"/>
      <c r="Q267" s="338"/>
      <c r="R267" s="338"/>
      <c r="S267" s="338"/>
      <c r="T267" s="338"/>
      <c r="U267" s="338"/>
      <c r="V267" s="338"/>
      <c r="W267" s="338"/>
      <c r="X267" s="338"/>
      <c r="Y267" s="338"/>
    </row>
    <row r="268" spans="1:25" s="57" customFormat="1" ht="12.75" customHeight="1" x14ac:dyDescent="0.2">
      <c r="A268" s="338"/>
      <c r="C268" s="23"/>
      <c r="D268" s="387"/>
      <c r="K268" s="338"/>
      <c r="L268" s="338"/>
      <c r="M268" s="338"/>
      <c r="N268" s="338"/>
      <c r="O268" s="338"/>
      <c r="P268" s="338"/>
      <c r="Q268" s="338"/>
      <c r="R268" s="338"/>
      <c r="S268" s="338"/>
      <c r="T268" s="338"/>
      <c r="U268" s="338"/>
      <c r="V268" s="338"/>
      <c r="W268" s="338"/>
      <c r="X268" s="338"/>
      <c r="Y268" s="338"/>
    </row>
    <row r="269" spans="1:25" s="57" customFormat="1" ht="12.75" customHeight="1" x14ac:dyDescent="0.2">
      <c r="A269" s="338"/>
      <c r="C269" s="23"/>
      <c r="D269" s="387"/>
      <c r="K269" s="338"/>
      <c r="L269" s="338"/>
      <c r="M269" s="338"/>
      <c r="N269" s="338"/>
      <c r="O269" s="338"/>
      <c r="P269" s="338"/>
      <c r="Q269" s="338"/>
      <c r="R269" s="338"/>
      <c r="S269" s="338"/>
      <c r="T269" s="338"/>
      <c r="U269" s="338"/>
      <c r="V269" s="338"/>
      <c r="W269" s="338"/>
      <c r="X269" s="338"/>
      <c r="Y269" s="338"/>
    </row>
    <row r="270" spans="1:25" s="57" customFormat="1" ht="12.75" customHeight="1" x14ac:dyDescent="0.2">
      <c r="A270" s="338"/>
      <c r="C270" s="23"/>
      <c r="D270" s="387"/>
      <c r="K270" s="338"/>
      <c r="L270" s="338"/>
      <c r="M270" s="338"/>
      <c r="N270" s="338"/>
      <c r="O270" s="338"/>
      <c r="P270" s="338"/>
      <c r="Q270" s="338"/>
      <c r="R270" s="338"/>
      <c r="S270" s="338"/>
      <c r="T270" s="338"/>
      <c r="U270" s="338"/>
      <c r="V270" s="338"/>
      <c r="W270" s="338"/>
      <c r="X270" s="338"/>
      <c r="Y270" s="338"/>
    </row>
    <row r="271" spans="1:25" s="57" customFormat="1" ht="12.75" customHeight="1" x14ac:dyDescent="0.2">
      <c r="A271" s="338"/>
      <c r="C271" s="23"/>
      <c r="D271" s="387"/>
      <c r="K271" s="338"/>
      <c r="L271" s="338"/>
      <c r="M271" s="338"/>
      <c r="N271" s="338"/>
      <c r="O271" s="338"/>
      <c r="P271" s="338"/>
      <c r="Q271" s="338"/>
      <c r="R271" s="338"/>
      <c r="S271" s="338"/>
      <c r="T271" s="338"/>
      <c r="U271" s="338"/>
      <c r="V271" s="338"/>
      <c r="W271" s="338"/>
      <c r="X271" s="338"/>
      <c r="Y271" s="338"/>
    </row>
  </sheetData>
  <sheetProtection algorithmName="SHA-512" hashValue="jNxpwUYEXpHMLtnnAjv3f/pUfBXvPWrAwuZ6DBUkU4kvcBhxJnDF8bRor84nk1eGMUBLZdIuziSIxPKgG+3wwg==" saltValue="xzdv+wTjQbUzxKtUUdUNww==" spinCount="100000" sheet="1" formatCells="0" formatColumns="0" formatRows="0" insertColumns="0" insertRows="0" insertHyperlinks="0" deleteColumns="0" deleteRows="0" sort="0" autoFilter="0" pivotTables="0"/>
  <mergeCells count="24">
    <mergeCell ref="J3:J4"/>
    <mergeCell ref="B33:C33"/>
    <mergeCell ref="B36:C36"/>
    <mergeCell ref="B37:C37"/>
    <mergeCell ref="B39:J39"/>
    <mergeCell ref="B32:C32"/>
    <mergeCell ref="B34:C34"/>
    <mergeCell ref="B35:C35"/>
    <mergeCell ref="B1:H1"/>
    <mergeCell ref="I2:J2"/>
    <mergeCell ref="B31:C31"/>
    <mergeCell ref="B2:C2"/>
    <mergeCell ref="E2:E4"/>
    <mergeCell ref="B3:C3"/>
    <mergeCell ref="B4:C4"/>
    <mergeCell ref="B27:C27"/>
    <mergeCell ref="B28:C28"/>
    <mergeCell ref="B29:C29"/>
    <mergeCell ref="B30:C30"/>
    <mergeCell ref="F2:F4"/>
    <mergeCell ref="I1:J1"/>
    <mergeCell ref="H2:H4"/>
    <mergeCell ref="G2:G4"/>
    <mergeCell ref="I3:I4"/>
  </mergeCells>
  <dataValidations count="3">
    <dataValidation type="list" allowBlank="1" showInputMessage="1" showErrorMessage="1" sqref="C5:C26">
      <formula1>INDIRECT(B5)</formula1>
    </dataValidation>
    <dataValidation type="list" allowBlank="1" showInputMessage="1" showErrorMessage="1" sqref="B5:B26">
      <formula1>Tierarten3</formula1>
    </dataValidation>
    <dataValidation type="decimal" allowBlank="1" showInputMessage="1" showErrorMessage="1" errorTitle="Falsche Zahleneingabe" error="Bitte geben Sie nur Werte &gt; 0 und &lt;= 365 ein (auch mit Nachkommastellen möglich), da ein Jahr nur mit 365 Tagen angesetzt wird." sqref="H5:H32">
      <formula1>1E-23</formula1>
      <formula2>365</formula2>
    </dataValidation>
  </dataValidations>
  <pageMargins left="0.19685039370078741" right="0.19685039370078741" top="0.59055118110236227" bottom="0.39370078740157483" header="0" footer="0"/>
  <pageSetup paperSize="9" scale="93" orientation="landscape" r:id="rId1"/>
  <headerFooter alignWithMargins="0">
    <oddHeader>Seite &amp;P von &amp;N</oddHeader>
    <oddFooter>&amp;LLandwirtschaftliche Fachbehörde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AD91"/>
  <sheetViews>
    <sheetView zoomScale="89" zoomScaleNormal="89" workbookViewId="0">
      <selection activeCell="AA22" sqref="AA22"/>
    </sheetView>
  </sheetViews>
  <sheetFormatPr baseColWidth="10" defaultRowHeight="12.75" x14ac:dyDescent="0.2"/>
  <cols>
    <col min="1" max="1" width="3" customWidth="1"/>
    <col min="2" max="2" width="69.140625" customWidth="1"/>
    <col min="3" max="3" width="7.28515625" customWidth="1"/>
    <col min="4" max="4" width="4.28515625" customWidth="1"/>
    <col min="5" max="5" width="5.5703125" customWidth="1"/>
    <col min="6" max="6" width="4.42578125" customWidth="1"/>
    <col min="7" max="7" width="5.5703125" customWidth="1"/>
    <col min="8" max="8" width="4.140625" customWidth="1"/>
    <col min="9" max="9" width="5.28515625" customWidth="1"/>
    <col min="10" max="10" width="4.140625" customWidth="1"/>
    <col min="11" max="11" width="5.5703125" customWidth="1"/>
    <col min="12" max="12" width="4.42578125" customWidth="1"/>
    <col min="13" max="13" width="5.42578125" customWidth="1"/>
    <col min="14" max="14" width="4.28515625" customWidth="1"/>
    <col min="15" max="15" width="5.42578125" customWidth="1"/>
    <col min="16" max="16" width="4.28515625" customWidth="1"/>
    <col min="17" max="17" width="5.28515625" customWidth="1"/>
    <col min="18" max="18" width="4.28515625" customWidth="1"/>
    <col min="19" max="19" width="5.42578125" customWidth="1"/>
    <col min="20" max="20" width="4.42578125" customWidth="1"/>
    <col min="21" max="21" width="5.28515625" customWidth="1"/>
    <col min="22" max="22" width="4.140625" customWidth="1"/>
    <col min="23" max="23" width="6.140625" customWidth="1"/>
    <col min="24" max="24" width="11.28515625" customWidth="1"/>
    <col min="25" max="25" width="8.140625" customWidth="1"/>
    <col min="26" max="26" width="7.28515625" customWidth="1"/>
    <col min="27" max="27" width="10.28515625" customWidth="1"/>
    <col min="28" max="28" width="9.42578125" customWidth="1"/>
    <col min="29" max="29" width="0.42578125" hidden="1" customWidth="1"/>
  </cols>
  <sheetData>
    <row r="1" spans="2:30" s="47" customFormat="1" ht="20.25" customHeight="1" x14ac:dyDescent="0.2">
      <c r="B1" s="692" t="s">
        <v>388</v>
      </c>
      <c r="C1" s="692"/>
      <c r="D1" s="692"/>
      <c r="E1" s="692"/>
      <c r="F1" s="692"/>
      <c r="G1" s="692"/>
      <c r="H1" s="692"/>
      <c r="I1" s="692"/>
      <c r="J1" s="692"/>
      <c r="K1" s="692"/>
      <c r="L1" s="692"/>
      <c r="M1" s="692"/>
      <c r="N1" s="692"/>
      <c r="O1" s="692"/>
      <c r="AA1" s="718">
        <f>Betriebsdaten!D11</f>
        <v>130123456789</v>
      </c>
      <c r="AB1" s="719"/>
    </row>
    <row r="2" spans="2:30" ht="13.5" thickBot="1" x14ac:dyDescent="0.25"/>
    <row r="3" spans="2:30" s="298" customFormat="1" ht="29.45" customHeight="1" x14ac:dyDescent="0.2">
      <c r="B3" s="688" t="s">
        <v>407</v>
      </c>
      <c r="C3" s="633" t="s">
        <v>462</v>
      </c>
      <c r="D3" s="690" t="s">
        <v>390</v>
      </c>
      <c r="E3" s="691"/>
      <c r="F3" s="690" t="s">
        <v>391</v>
      </c>
      <c r="G3" s="691"/>
      <c r="H3" s="690" t="s">
        <v>392</v>
      </c>
      <c r="I3" s="691"/>
      <c r="J3" s="690" t="s">
        <v>393</v>
      </c>
      <c r="K3" s="691"/>
      <c r="L3" s="690" t="s">
        <v>396</v>
      </c>
      <c r="M3" s="691"/>
      <c r="N3" s="690" t="s">
        <v>397</v>
      </c>
      <c r="O3" s="691"/>
      <c r="P3" s="690" t="s">
        <v>398</v>
      </c>
      <c r="Q3" s="691"/>
      <c r="R3" s="690" t="s">
        <v>399</v>
      </c>
      <c r="S3" s="691"/>
      <c r="T3" s="690" t="s">
        <v>400</v>
      </c>
      <c r="U3" s="691"/>
      <c r="V3" s="690" t="s">
        <v>401</v>
      </c>
      <c r="W3" s="610"/>
      <c r="X3" s="698" t="s">
        <v>404</v>
      </c>
      <c r="Y3" s="695" t="s">
        <v>461</v>
      </c>
      <c r="Z3" s="695" t="s">
        <v>402</v>
      </c>
      <c r="AA3" s="695" t="s">
        <v>460</v>
      </c>
      <c r="AB3" s="693" t="s">
        <v>403</v>
      </c>
    </row>
    <row r="4" spans="2:30" s="298" customFormat="1" ht="29.45" customHeight="1" x14ac:dyDescent="0.2">
      <c r="B4" s="689"/>
      <c r="C4" s="634"/>
      <c r="D4" s="479" t="s">
        <v>394</v>
      </c>
      <c r="E4" s="480" t="s">
        <v>395</v>
      </c>
      <c r="F4" s="479" t="s">
        <v>394</v>
      </c>
      <c r="G4" s="480" t="s">
        <v>395</v>
      </c>
      <c r="H4" s="479" t="s">
        <v>394</v>
      </c>
      <c r="I4" s="480" t="s">
        <v>395</v>
      </c>
      <c r="J4" s="479" t="s">
        <v>394</v>
      </c>
      <c r="K4" s="480" t="s">
        <v>395</v>
      </c>
      <c r="L4" s="479" t="s">
        <v>394</v>
      </c>
      <c r="M4" s="480" t="s">
        <v>395</v>
      </c>
      <c r="N4" s="479" t="s">
        <v>394</v>
      </c>
      <c r="O4" s="480" t="s">
        <v>395</v>
      </c>
      <c r="P4" s="479" t="s">
        <v>394</v>
      </c>
      <c r="Q4" s="480" t="s">
        <v>395</v>
      </c>
      <c r="R4" s="479" t="s">
        <v>394</v>
      </c>
      <c r="S4" s="480" t="s">
        <v>395</v>
      </c>
      <c r="T4" s="479" t="s">
        <v>394</v>
      </c>
      <c r="U4" s="480" t="s">
        <v>395</v>
      </c>
      <c r="V4" s="479" t="s">
        <v>394</v>
      </c>
      <c r="W4" s="479" t="s">
        <v>395</v>
      </c>
      <c r="X4" s="699"/>
      <c r="Y4" s="696"/>
      <c r="Z4" s="696"/>
      <c r="AA4" s="697"/>
      <c r="AB4" s="694"/>
    </row>
    <row r="5" spans="2:30" x14ac:dyDescent="0.2">
      <c r="B5" s="555"/>
      <c r="C5" s="310">
        <f>IF(B5="",0,VLOOKUP(B5,B17:C91,2,FALSE))</f>
        <v>0</v>
      </c>
      <c r="D5" s="302">
        <v>0</v>
      </c>
      <c r="E5" s="301">
        <v>0</v>
      </c>
      <c r="F5" s="302">
        <v>0</v>
      </c>
      <c r="G5" s="301">
        <v>0</v>
      </c>
      <c r="H5" s="300">
        <v>0</v>
      </c>
      <c r="I5" s="301">
        <v>0</v>
      </c>
      <c r="J5" s="302">
        <v>0</v>
      </c>
      <c r="K5" s="301">
        <v>0</v>
      </c>
      <c r="L5" s="300">
        <v>0</v>
      </c>
      <c r="M5" s="301">
        <v>0</v>
      </c>
      <c r="N5" s="302">
        <v>0</v>
      </c>
      <c r="O5" s="301">
        <v>0</v>
      </c>
      <c r="P5" s="300">
        <v>0</v>
      </c>
      <c r="Q5" s="301">
        <v>0</v>
      </c>
      <c r="R5" s="302">
        <v>0</v>
      </c>
      <c r="S5" s="301">
        <v>0</v>
      </c>
      <c r="T5" s="300">
        <v>0</v>
      </c>
      <c r="U5" s="301">
        <v>0</v>
      </c>
      <c r="V5" s="302">
        <v>0</v>
      </c>
      <c r="W5" s="306">
        <v>0</v>
      </c>
      <c r="X5" s="546" t="str">
        <f>IF(OR(Z5&gt;365,Z5=0),"Fehler/Offen",365/Z5*Y5)</f>
        <v>Fehler/Offen</v>
      </c>
      <c r="Y5" s="312">
        <f>(COUNTIF(D5:W5,"&gt;0")/2)</f>
        <v>0</v>
      </c>
      <c r="Z5" s="545">
        <f t="shared" ref="Z5:Z13" si="0">IF((D5+F5+H5+J5+L5+N5+P5+R5+T5+V5)&lt;=365,IF(AC5&gt;0,D5+F5+H5+J5+L5+N5+P5+R5+T5+V5,0),"&gt; 365")</f>
        <v>0</v>
      </c>
      <c r="AA5" s="308" t="str">
        <f>IF(Z5&gt;365,"Fehler",IF(AC5&gt;0,(D5*E5+F5*G5+H5*I5+J5*K5+L5*M5+N5*O5+P5*Q5+R5*S5+T5*U5+V5*W5)/Z5,"Fehler"))</f>
        <v>Fehler</v>
      </c>
      <c r="AB5" s="544" t="str">
        <f>IF(Z5&gt;365,"Fehler",IF(AC5&gt;0,AA5*Z5/365,"Fehler"))</f>
        <v>Fehler</v>
      </c>
      <c r="AC5">
        <f>SUM(D5:W5)</f>
        <v>0</v>
      </c>
      <c r="AD5" s="299" t="str">
        <f t="shared" ref="AD5:AD13" si="1">IF(Z5&gt;365,"Achtung: mehr als 365 Tage angesetzt!","")</f>
        <v/>
      </c>
    </row>
    <row r="6" spans="2:30" x14ac:dyDescent="0.2">
      <c r="B6" s="556"/>
      <c r="C6" s="311">
        <f>IF(B6="",0,VLOOKUP(B6,B17:C91,2,FALSE))</f>
        <v>0</v>
      </c>
      <c r="D6" s="305">
        <v>0</v>
      </c>
      <c r="E6" s="304">
        <v>0</v>
      </c>
      <c r="F6" s="305">
        <v>0</v>
      </c>
      <c r="G6" s="304">
        <v>0</v>
      </c>
      <c r="H6" s="303">
        <v>0</v>
      </c>
      <c r="I6" s="304">
        <v>0</v>
      </c>
      <c r="J6" s="305">
        <v>0</v>
      </c>
      <c r="K6" s="304">
        <v>0</v>
      </c>
      <c r="L6" s="303">
        <v>0</v>
      </c>
      <c r="M6" s="304">
        <v>0</v>
      </c>
      <c r="N6" s="305">
        <v>0</v>
      </c>
      <c r="O6" s="304">
        <v>0</v>
      </c>
      <c r="P6" s="303">
        <v>0</v>
      </c>
      <c r="Q6" s="304">
        <v>0</v>
      </c>
      <c r="R6" s="305">
        <v>0</v>
      </c>
      <c r="S6" s="304">
        <v>0</v>
      </c>
      <c r="T6" s="303">
        <v>0</v>
      </c>
      <c r="U6" s="304">
        <v>0</v>
      </c>
      <c r="V6" s="305">
        <v>0</v>
      </c>
      <c r="W6" s="307">
        <v>0</v>
      </c>
      <c r="X6" s="547" t="str">
        <f t="shared" ref="X6:X13" si="2">IF(OR(Z6&gt;365,Z6=0),"Fehler/Offen",365/Z6*Y6)</f>
        <v>Fehler/Offen</v>
      </c>
      <c r="Y6" s="313">
        <f t="shared" ref="Y6:Y13" si="3">(COUNTIF(D6:W6,"&gt;0")/2)</f>
        <v>0</v>
      </c>
      <c r="Z6" s="543">
        <f t="shared" si="0"/>
        <v>0</v>
      </c>
      <c r="AA6" s="309" t="str">
        <f>IF(Z6&gt;365,"Fehler",IF(AC6&gt;0,(D6*E6+F6*G6+H6*I6+J6*K6+L6*M6+N6*O6+P6*Q6+R6*S6+T6*U6+V6*W6)/Z6,"Fehler"))</f>
        <v>Fehler</v>
      </c>
      <c r="AB6" s="544" t="str">
        <f>IF(Z6&gt;365,"Fehler",IF(AC6&gt;0,AA6*Z6/365,"Fehler"))</f>
        <v>Fehler</v>
      </c>
      <c r="AC6">
        <f t="shared" ref="AC6:AC13" si="4">SUM(D6:W6)</f>
        <v>0</v>
      </c>
      <c r="AD6" s="299" t="str">
        <f>IF(Z6&gt;365,"Achtung: mehr als 365 Tage angesetzt!","")</f>
        <v/>
      </c>
    </row>
    <row r="7" spans="2:30" x14ac:dyDescent="0.2">
      <c r="B7" s="556"/>
      <c r="C7" s="311">
        <f>IF(B7="",0,VLOOKUP(B7,B17:C91,2,FALSE))</f>
        <v>0</v>
      </c>
      <c r="D7" s="305">
        <v>0</v>
      </c>
      <c r="E7" s="304">
        <v>0</v>
      </c>
      <c r="F7" s="305">
        <v>0</v>
      </c>
      <c r="G7" s="304">
        <v>0</v>
      </c>
      <c r="H7" s="303">
        <v>0</v>
      </c>
      <c r="I7" s="304">
        <v>0</v>
      </c>
      <c r="J7" s="305">
        <v>0</v>
      </c>
      <c r="K7" s="304">
        <v>0</v>
      </c>
      <c r="L7" s="303">
        <v>0</v>
      </c>
      <c r="M7" s="304">
        <v>0</v>
      </c>
      <c r="N7" s="305">
        <v>0</v>
      </c>
      <c r="O7" s="304">
        <v>0</v>
      </c>
      <c r="P7" s="303">
        <v>0</v>
      </c>
      <c r="Q7" s="304">
        <v>0</v>
      </c>
      <c r="R7" s="305">
        <v>0</v>
      </c>
      <c r="S7" s="304">
        <v>0</v>
      </c>
      <c r="T7" s="303">
        <v>0</v>
      </c>
      <c r="U7" s="304">
        <v>0</v>
      </c>
      <c r="V7" s="305">
        <v>0</v>
      </c>
      <c r="W7" s="307">
        <v>0</v>
      </c>
      <c r="X7" s="547" t="str">
        <f t="shared" si="2"/>
        <v>Fehler/Offen</v>
      </c>
      <c r="Y7" s="313">
        <f t="shared" si="3"/>
        <v>0</v>
      </c>
      <c r="Z7" s="543">
        <f t="shared" si="0"/>
        <v>0</v>
      </c>
      <c r="AA7" s="309" t="str">
        <f t="shared" ref="AA7:AA13" si="5">IF(Z7&gt;365,"Fehler",IF(AC7&gt;0,(D7*E7+F7*G7+H7*I7+J7*K7+L7*M7+N7*O7+P7*Q7+R7*S7+T7*U7+V7*W7)/Z7,"Fehler"))</f>
        <v>Fehler</v>
      </c>
      <c r="AB7" s="544" t="str">
        <f t="shared" ref="AB7:AB13" si="6">IF(Z7&gt;365,"Fehler",IF(AC7&gt;0,AA7*Z7/365,"Fehler"))</f>
        <v>Fehler</v>
      </c>
      <c r="AC7">
        <f t="shared" si="4"/>
        <v>0</v>
      </c>
      <c r="AD7" s="299" t="str">
        <f t="shared" si="1"/>
        <v/>
      </c>
    </row>
    <row r="8" spans="2:30" x14ac:dyDescent="0.2">
      <c r="B8" s="556"/>
      <c r="C8" s="311">
        <f>IF(B8="",0,VLOOKUP(B8,B17:C91,2,FALSE))</f>
        <v>0</v>
      </c>
      <c r="D8" s="305">
        <v>0</v>
      </c>
      <c r="E8" s="304">
        <v>0</v>
      </c>
      <c r="F8" s="305">
        <v>0</v>
      </c>
      <c r="G8" s="304">
        <v>0</v>
      </c>
      <c r="H8" s="303">
        <v>0</v>
      </c>
      <c r="I8" s="304">
        <v>0</v>
      </c>
      <c r="J8" s="305">
        <v>0</v>
      </c>
      <c r="K8" s="304">
        <v>0</v>
      </c>
      <c r="L8" s="303">
        <v>0</v>
      </c>
      <c r="M8" s="304">
        <v>0</v>
      </c>
      <c r="N8" s="305">
        <v>0</v>
      </c>
      <c r="O8" s="304">
        <v>0</v>
      </c>
      <c r="P8" s="303">
        <v>0</v>
      </c>
      <c r="Q8" s="304">
        <v>0</v>
      </c>
      <c r="R8" s="305">
        <v>0</v>
      </c>
      <c r="S8" s="304">
        <v>0</v>
      </c>
      <c r="T8" s="303">
        <v>0</v>
      </c>
      <c r="U8" s="304">
        <v>0</v>
      </c>
      <c r="V8" s="305">
        <v>0</v>
      </c>
      <c r="W8" s="307">
        <v>0</v>
      </c>
      <c r="X8" s="547" t="str">
        <f t="shared" si="2"/>
        <v>Fehler/Offen</v>
      </c>
      <c r="Y8" s="313">
        <f t="shared" si="3"/>
        <v>0</v>
      </c>
      <c r="Z8" s="543">
        <f t="shared" si="0"/>
        <v>0</v>
      </c>
      <c r="AA8" s="309" t="str">
        <f t="shared" si="5"/>
        <v>Fehler</v>
      </c>
      <c r="AB8" s="544" t="str">
        <f t="shared" si="6"/>
        <v>Fehler</v>
      </c>
      <c r="AC8">
        <f t="shared" si="4"/>
        <v>0</v>
      </c>
      <c r="AD8" s="299" t="str">
        <f t="shared" si="1"/>
        <v/>
      </c>
    </row>
    <row r="9" spans="2:30" x14ac:dyDescent="0.2">
      <c r="B9" s="556"/>
      <c r="C9" s="311">
        <f>IF(B9="",0,VLOOKUP(B9,B17:C91,2,FALSE))</f>
        <v>0</v>
      </c>
      <c r="D9" s="305">
        <v>0</v>
      </c>
      <c r="E9" s="304">
        <v>0</v>
      </c>
      <c r="F9" s="305">
        <v>0</v>
      </c>
      <c r="G9" s="304">
        <v>0</v>
      </c>
      <c r="H9" s="303">
        <v>0</v>
      </c>
      <c r="I9" s="304">
        <v>0</v>
      </c>
      <c r="J9" s="305">
        <v>0</v>
      </c>
      <c r="K9" s="304">
        <v>0</v>
      </c>
      <c r="L9" s="303">
        <v>0</v>
      </c>
      <c r="M9" s="304">
        <v>0</v>
      </c>
      <c r="N9" s="305">
        <v>0</v>
      </c>
      <c r="O9" s="304">
        <v>0</v>
      </c>
      <c r="P9" s="303">
        <v>0</v>
      </c>
      <c r="Q9" s="304">
        <v>0</v>
      </c>
      <c r="R9" s="305">
        <v>0</v>
      </c>
      <c r="S9" s="304">
        <v>0</v>
      </c>
      <c r="T9" s="303">
        <v>0</v>
      </c>
      <c r="U9" s="304">
        <v>0</v>
      </c>
      <c r="V9" s="305">
        <v>0</v>
      </c>
      <c r="W9" s="307">
        <v>0</v>
      </c>
      <c r="X9" s="547" t="str">
        <f t="shared" si="2"/>
        <v>Fehler/Offen</v>
      </c>
      <c r="Y9" s="313">
        <f t="shared" si="3"/>
        <v>0</v>
      </c>
      <c r="Z9" s="543">
        <f t="shared" si="0"/>
        <v>0</v>
      </c>
      <c r="AA9" s="309" t="str">
        <f t="shared" si="5"/>
        <v>Fehler</v>
      </c>
      <c r="AB9" s="544" t="str">
        <f t="shared" si="6"/>
        <v>Fehler</v>
      </c>
      <c r="AC9">
        <f t="shared" si="4"/>
        <v>0</v>
      </c>
      <c r="AD9" s="299" t="str">
        <f t="shared" si="1"/>
        <v/>
      </c>
    </row>
    <row r="10" spans="2:30" x14ac:dyDescent="0.2">
      <c r="B10" s="556"/>
      <c r="C10" s="311">
        <f>IF(B10="",0,VLOOKUP(B10,B17:C91,2,FALSE))</f>
        <v>0</v>
      </c>
      <c r="D10" s="305">
        <v>0</v>
      </c>
      <c r="E10" s="304">
        <v>0</v>
      </c>
      <c r="F10" s="305">
        <v>0</v>
      </c>
      <c r="G10" s="304">
        <v>0</v>
      </c>
      <c r="H10" s="303">
        <v>0</v>
      </c>
      <c r="I10" s="304">
        <v>0</v>
      </c>
      <c r="J10" s="305">
        <v>0</v>
      </c>
      <c r="K10" s="304">
        <v>0</v>
      </c>
      <c r="L10" s="303">
        <v>0</v>
      </c>
      <c r="M10" s="304">
        <v>0</v>
      </c>
      <c r="N10" s="305">
        <v>0</v>
      </c>
      <c r="O10" s="304">
        <v>0</v>
      </c>
      <c r="P10" s="303">
        <v>0</v>
      </c>
      <c r="Q10" s="304">
        <v>0</v>
      </c>
      <c r="R10" s="305">
        <v>0</v>
      </c>
      <c r="S10" s="304">
        <v>0</v>
      </c>
      <c r="T10" s="303">
        <v>0</v>
      </c>
      <c r="U10" s="304">
        <v>0</v>
      </c>
      <c r="V10" s="305">
        <v>0</v>
      </c>
      <c r="W10" s="307">
        <v>0</v>
      </c>
      <c r="X10" s="547" t="str">
        <f t="shared" si="2"/>
        <v>Fehler/Offen</v>
      </c>
      <c r="Y10" s="313">
        <f t="shared" si="3"/>
        <v>0</v>
      </c>
      <c r="Z10" s="543">
        <f t="shared" si="0"/>
        <v>0</v>
      </c>
      <c r="AA10" s="309" t="str">
        <f t="shared" si="5"/>
        <v>Fehler</v>
      </c>
      <c r="AB10" s="544" t="str">
        <f t="shared" si="6"/>
        <v>Fehler</v>
      </c>
      <c r="AC10">
        <f t="shared" si="4"/>
        <v>0</v>
      </c>
      <c r="AD10" s="299" t="str">
        <f t="shared" si="1"/>
        <v/>
      </c>
    </row>
    <row r="11" spans="2:30" x14ac:dyDescent="0.2">
      <c r="B11" s="556"/>
      <c r="C11" s="311">
        <f>IF(B11="",0,VLOOKUP(B11,B17:C91,2,FALSE))</f>
        <v>0</v>
      </c>
      <c r="D11" s="305">
        <v>0</v>
      </c>
      <c r="E11" s="304">
        <v>0</v>
      </c>
      <c r="F11" s="305">
        <v>0</v>
      </c>
      <c r="G11" s="304">
        <v>0</v>
      </c>
      <c r="H11" s="303">
        <v>0</v>
      </c>
      <c r="I11" s="304">
        <v>0</v>
      </c>
      <c r="J11" s="305">
        <v>0</v>
      </c>
      <c r="K11" s="304">
        <v>0</v>
      </c>
      <c r="L11" s="303">
        <v>0</v>
      </c>
      <c r="M11" s="304">
        <v>0</v>
      </c>
      <c r="N11" s="305">
        <v>0</v>
      </c>
      <c r="O11" s="304">
        <v>0</v>
      </c>
      <c r="P11" s="303">
        <v>0</v>
      </c>
      <c r="Q11" s="304">
        <v>0</v>
      </c>
      <c r="R11" s="305">
        <v>0</v>
      </c>
      <c r="S11" s="304">
        <v>0</v>
      </c>
      <c r="T11" s="303">
        <v>0</v>
      </c>
      <c r="U11" s="304">
        <v>0</v>
      </c>
      <c r="V11" s="305">
        <v>0</v>
      </c>
      <c r="W11" s="307">
        <v>0</v>
      </c>
      <c r="X11" s="547" t="str">
        <f t="shared" si="2"/>
        <v>Fehler/Offen</v>
      </c>
      <c r="Y11" s="313">
        <f t="shared" si="3"/>
        <v>0</v>
      </c>
      <c r="Z11" s="543">
        <f t="shared" si="0"/>
        <v>0</v>
      </c>
      <c r="AA11" s="309" t="str">
        <f t="shared" si="5"/>
        <v>Fehler</v>
      </c>
      <c r="AB11" s="544" t="str">
        <f t="shared" si="6"/>
        <v>Fehler</v>
      </c>
      <c r="AC11">
        <f t="shared" si="4"/>
        <v>0</v>
      </c>
      <c r="AD11" s="299" t="str">
        <f t="shared" si="1"/>
        <v/>
      </c>
    </row>
    <row r="12" spans="2:30" x14ac:dyDescent="0.2">
      <c r="B12" s="556"/>
      <c r="C12" s="311">
        <f>IF(B12="",0,VLOOKUP(B12,B17:C91,2,FALSE))</f>
        <v>0</v>
      </c>
      <c r="D12" s="305">
        <v>0</v>
      </c>
      <c r="E12" s="304">
        <v>0</v>
      </c>
      <c r="F12" s="305">
        <v>0</v>
      </c>
      <c r="G12" s="304">
        <v>0</v>
      </c>
      <c r="H12" s="303">
        <v>0</v>
      </c>
      <c r="I12" s="304">
        <v>0</v>
      </c>
      <c r="J12" s="305">
        <v>0</v>
      </c>
      <c r="K12" s="304">
        <v>0</v>
      </c>
      <c r="L12" s="303">
        <v>0</v>
      </c>
      <c r="M12" s="304">
        <v>0</v>
      </c>
      <c r="N12" s="305">
        <v>0</v>
      </c>
      <c r="O12" s="304">
        <v>0</v>
      </c>
      <c r="P12" s="303">
        <v>0</v>
      </c>
      <c r="Q12" s="304">
        <v>0</v>
      </c>
      <c r="R12" s="305">
        <v>0</v>
      </c>
      <c r="S12" s="304">
        <v>0</v>
      </c>
      <c r="T12" s="303">
        <v>0</v>
      </c>
      <c r="U12" s="304">
        <v>0</v>
      </c>
      <c r="V12" s="305">
        <v>0</v>
      </c>
      <c r="W12" s="307">
        <v>0</v>
      </c>
      <c r="X12" s="547" t="str">
        <f t="shared" si="2"/>
        <v>Fehler/Offen</v>
      </c>
      <c r="Y12" s="313">
        <f t="shared" si="3"/>
        <v>0</v>
      </c>
      <c r="Z12" s="543">
        <f t="shared" si="0"/>
        <v>0</v>
      </c>
      <c r="AA12" s="309" t="str">
        <f t="shared" si="5"/>
        <v>Fehler</v>
      </c>
      <c r="AB12" s="544" t="str">
        <f t="shared" si="6"/>
        <v>Fehler</v>
      </c>
      <c r="AC12">
        <f t="shared" si="4"/>
        <v>0</v>
      </c>
      <c r="AD12" s="299" t="str">
        <f t="shared" si="1"/>
        <v/>
      </c>
    </row>
    <row r="13" spans="2:30" ht="13.5" thickBot="1" x14ac:dyDescent="0.25">
      <c r="B13" s="557"/>
      <c r="C13" s="482">
        <f>IF(B13="",0,VLOOKUP(B13,B17:C91,2,FALSE))</f>
        <v>0</v>
      </c>
      <c r="D13" s="483">
        <v>0</v>
      </c>
      <c r="E13" s="484">
        <v>0</v>
      </c>
      <c r="F13" s="483">
        <v>0</v>
      </c>
      <c r="G13" s="484">
        <v>0</v>
      </c>
      <c r="H13" s="485">
        <v>0</v>
      </c>
      <c r="I13" s="484">
        <v>0</v>
      </c>
      <c r="J13" s="483">
        <v>0</v>
      </c>
      <c r="K13" s="484">
        <v>0</v>
      </c>
      <c r="L13" s="485">
        <v>0</v>
      </c>
      <c r="M13" s="484">
        <v>0</v>
      </c>
      <c r="N13" s="486">
        <v>0</v>
      </c>
      <c r="O13" s="484">
        <v>0</v>
      </c>
      <c r="P13" s="485">
        <v>0</v>
      </c>
      <c r="Q13" s="484">
        <v>0</v>
      </c>
      <c r="R13" s="483">
        <v>0</v>
      </c>
      <c r="S13" s="484">
        <v>0</v>
      </c>
      <c r="T13" s="485">
        <v>0</v>
      </c>
      <c r="U13" s="484">
        <v>0</v>
      </c>
      <c r="V13" s="483">
        <v>0</v>
      </c>
      <c r="W13" s="487">
        <v>0</v>
      </c>
      <c r="X13" s="548" t="str">
        <f t="shared" si="2"/>
        <v>Fehler/Offen</v>
      </c>
      <c r="Y13" s="489">
        <f t="shared" si="3"/>
        <v>0</v>
      </c>
      <c r="Z13" s="549">
        <f t="shared" si="0"/>
        <v>0</v>
      </c>
      <c r="AA13" s="488" t="str">
        <f t="shared" si="5"/>
        <v>Fehler</v>
      </c>
      <c r="AB13" s="550" t="str">
        <f t="shared" si="6"/>
        <v>Fehler</v>
      </c>
      <c r="AC13">
        <f t="shared" si="4"/>
        <v>0</v>
      </c>
      <c r="AD13" s="299" t="str">
        <f t="shared" si="1"/>
        <v/>
      </c>
    </row>
    <row r="14" spans="2:30" x14ac:dyDescent="0.2">
      <c r="Z14" t="str">
        <f t="shared" ref="Z14" si="7">IF(AC14&gt;0,D14+F14+H14+J14+L14+N14+P14+R14+T14+V14,"")</f>
        <v/>
      </c>
    </row>
    <row r="15" spans="2:30" ht="14.25" thickBot="1" x14ac:dyDescent="0.25">
      <c r="B15" s="296" t="s">
        <v>389</v>
      </c>
    </row>
    <row r="16" spans="2:30" ht="63" customHeight="1" thickBot="1" x14ac:dyDescent="0.25">
      <c r="B16" s="481" t="s">
        <v>406</v>
      </c>
      <c r="C16" s="726" t="s">
        <v>405</v>
      </c>
      <c r="D16" s="727"/>
      <c r="E16" s="727"/>
      <c r="F16" s="727"/>
      <c r="G16" s="727"/>
      <c r="H16" s="727"/>
      <c r="I16" s="727"/>
      <c r="J16" s="728"/>
    </row>
    <row r="17" spans="2:13" x14ac:dyDescent="0.2">
      <c r="B17" s="287" t="s">
        <v>79</v>
      </c>
      <c r="C17" s="729">
        <v>3</v>
      </c>
      <c r="D17" s="730"/>
      <c r="E17" s="730"/>
      <c r="F17" s="730"/>
      <c r="G17" s="730"/>
      <c r="H17" s="730"/>
      <c r="I17" s="730"/>
      <c r="J17" s="731"/>
    </row>
    <row r="18" spans="2:13" x14ac:dyDescent="0.2">
      <c r="B18" s="288" t="s">
        <v>264</v>
      </c>
      <c r="C18" s="720">
        <v>1.3</v>
      </c>
      <c r="D18" s="721"/>
      <c r="E18" s="721"/>
      <c r="F18" s="721"/>
      <c r="G18" s="721"/>
      <c r="H18" s="721"/>
      <c r="I18" s="721"/>
      <c r="J18" s="722"/>
      <c r="M18" s="39"/>
    </row>
    <row r="19" spans="2:13" x14ac:dyDescent="0.2">
      <c r="B19" s="288" t="s">
        <v>262</v>
      </c>
      <c r="C19" s="720">
        <v>2.1</v>
      </c>
      <c r="D19" s="721"/>
      <c r="E19" s="721"/>
      <c r="F19" s="721"/>
      <c r="G19" s="721"/>
      <c r="H19" s="721"/>
      <c r="I19" s="721"/>
      <c r="J19" s="722"/>
    </row>
    <row r="20" spans="2:13" x14ac:dyDescent="0.2">
      <c r="B20" s="288" t="s">
        <v>263</v>
      </c>
      <c r="C20" s="720">
        <v>1.9</v>
      </c>
      <c r="D20" s="721"/>
      <c r="E20" s="721"/>
      <c r="F20" s="721"/>
      <c r="G20" s="721"/>
      <c r="H20" s="721"/>
      <c r="I20" s="721"/>
      <c r="J20" s="722"/>
    </row>
    <row r="21" spans="2:13" x14ac:dyDescent="0.2">
      <c r="B21" s="288" t="s">
        <v>140</v>
      </c>
      <c r="C21" s="720">
        <v>2.7</v>
      </c>
      <c r="D21" s="721"/>
      <c r="E21" s="721"/>
      <c r="F21" s="721"/>
      <c r="G21" s="721"/>
      <c r="H21" s="721"/>
      <c r="I21" s="721"/>
      <c r="J21" s="722"/>
    </row>
    <row r="22" spans="2:13" x14ac:dyDescent="0.2">
      <c r="B22" s="289" t="s">
        <v>78</v>
      </c>
      <c r="C22" s="723">
        <v>2.7</v>
      </c>
      <c r="D22" s="724"/>
      <c r="E22" s="724"/>
      <c r="F22" s="724"/>
      <c r="G22" s="724"/>
      <c r="H22" s="724"/>
      <c r="I22" s="724"/>
      <c r="J22" s="725"/>
    </row>
    <row r="23" spans="2:13" x14ac:dyDescent="0.2">
      <c r="B23" s="290" t="s">
        <v>266</v>
      </c>
      <c r="C23" s="709">
        <v>2.4</v>
      </c>
      <c r="D23" s="710"/>
      <c r="E23" s="710"/>
      <c r="F23" s="710"/>
      <c r="G23" s="710"/>
      <c r="H23" s="710"/>
      <c r="I23" s="710"/>
      <c r="J23" s="711"/>
    </row>
    <row r="24" spans="2:13" x14ac:dyDescent="0.2">
      <c r="B24" s="288" t="s">
        <v>267</v>
      </c>
      <c r="C24" s="700">
        <v>2.4</v>
      </c>
      <c r="D24" s="701"/>
      <c r="E24" s="701"/>
      <c r="F24" s="701"/>
      <c r="G24" s="701"/>
      <c r="H24" s="701"/>
      <c r="I24" s="701"/>
      <c r="J24" s="702"/>
    </row>
    <row r="25" spans="2:13" x14ac:dyDescent="0.2">
      <c r="B25" s="288" t="s">
        <v>268</v>
      </c>
      <c r="C25" s="700">
        <v>2.4</v>
      </c>
      <c r="D25" s="701"/>
      <c r="E25" s="701"/>
      <c r="F25" s="701"/>
      <c r="G25" s="701"/>
      <c r="H25" s="701"/>
      <c r="I25" s="701"/>
      <c r="J25" s="702"/>
    </row>
    <row r="26" spans="2:13" x14ac:dyDescent="0.2">
      <c r="B26" s="288" t="s">
        <v>147</v>
      </c>
      <c r="C26" s="700">
        <v>2.4</v>
      </c>
      <c r="D26" s="701"/>
      <c r="E26" s="701"/>
      <c r="F26" s="701"/>
      <c r="G26" s="701"/>
      <c r="H26" s="701"/>
      <c r="I26" s="701"/>
      <c r="J26" s="702"/>
    </row>
    <row r="27" spans="2:13" x14ac:dyDescent="0.2">
      <c r="B27" s="288" t="s">
        <v>146</v>
      </c>
      <c r="C27" s="700">
        <v>2.4</v>
      </c>
      <c r="D27" s="701"/>
      <c r="E27" s="701"/>
      <c r="F27" s="701"/>
      <c r="G27" s="701"/>
      <c r="H27" s="701"/>
      <c r="I27" s="701"/>
      <c r="J27" s="702"/>
    </row>
    <row r="28" spans="2:13" ht="12.75" customHeight="1" x14ac:dyDescent="0.2">
      <c r="B28" s="288" t="s">
        <v>148</v>
      </c>
      <c r="C28" s="700">
        <v>2.4</v>
      </c>
      <c r="D28" s="701"/>
      <c r="E28" s="701"/>
      <c r="F28" s="701"/>
      <c r="G28" s="701"/>
      <c r="H28" s="701"/>
      <c r="I28" s="701"/>
      <c r="J28" s="702"/>
    </row>
    <row r="29" spans="2:13" ht="12.75" customHeight="1" x14ac:dyDescent="0.2">
      <c r="B29" s="288" t="s">
        <v>149</v>
      </c>
      <c r="C29" s="700">
        <v>2.4</v>
      </c>
      <c r="D29" s="701"/>
      <c r="E29" s="701"/>
      <c r="F29" s="701"/>
      <c r="G29" s="701"/>
      <c r="H29" s="701"/>
      <c r="I29" s="701"/>
      <c r="J29" s="702"/>
    </row>
    <row r="30" spans="2:13" x14ac:dyDescent="0.2">
      <c r="B30" s="288" t="s">
        <v>150</v>
      </c>
      <c r="C30" s="700">
        <v>2.4</v>
      </c>
      <c r="D30" s="701"/>
      <c r="E30" s="701"/>
      <c r="F30" s="701"/>
      <c r="G30" s="701"/>
      <c r="H30" s="701"/>
      <c r="I30" s="701"/>
      <c r="J30" s="702"/>
    </row>
    <row r="31" spans="2:13" x14ac:dyDescent="0.2">
      <c r="B31" s="288" t="s">
        <v>151</v>
      </c>
      <c r="C31" s="700">
        <v>2.4</v>
      </c>
      <c r="D31" s="701"/>
      <c r="E31" s="701"/>
      <c r="F31" s="701"/>
      <c r="G31" s="701"/>
      <c r="H31" s="701"/>
      <c r="I31" s="701"/>
      <c r="J31" s="702"/>
    </row>
    <row r="32" spans="2:13" x14ac:dyDescent="0.2">
      <c r="B32" s="288" t="s">
        <v>271</v>
      </c>
      <c r="C32" s="700">
        <v>2.4</v>
      </c>
      <c r="D32" s="701"/>
      <c r="E32" s="701"/>
      <c r="F32" s="701"/>
      <c r="G32" s="701"/>
      <c r="H32" s="701"/>
      <c r="I32" s="701"/>
      <c r="J32" s="702"/>
    </row>
    <row r="33" spans="2:10" x14ac:dyDescent="0.2">
      <c r="B33" s="288" t="s">
        <v>272</v>
      </c>
      <c r="C33" s="700">
        <v>2.4</v>
      </c>
      <c r="D33" s="701"/>
      <c r="E33" s="701"/>
      <c r="F33" s="701"/>
      <c r="G33" s="701"/>
      <c r="H33" s="701"/>
      <c r="I33" s="701"/>
      <c r="J33" s="702"/>
    </row>
    <row r="34" spans="2:10" x14ac:dyDescent="0.2">
      <c r="B34" s="288" t="s">
        <v>273</v>
      </c>
      <c r="C34" s="700">
        <v>2.4</v>
      </c>
      <c r="D34" s="701"/>
      <c r="E34" s="701"/>
      <c r="F34" s="701"/>
      <c r="G34" s="701"/>
      <c r="H34" s="701"/>
      <c r="I34" s="701"/>
      <c r="J34" s="702"/>
    </row>
    <row r="35" spans="2:10" x14ac:dyDescent="0.2">
      <c r="B35" s="288" t="s">
        <v>274</v>
      </c>
      <c r="C35" s="700">
        <v>2.4</v>
      </c>
      <c r="D35" s="701"/>
      <c r="E35" s="701"/>
      <c r="F35" s="701"/>
      <c r="G35" s="701"/>
      <c r="H35" s="701"/>
      <c r="I35" s="701"/>
      <c r="J35" s="702"/>
    </row>
    <row r="36" spans="2:10" x14ac:dyDescent="0.2">
      <c r="B36" s="288" t="s">
        <v>275</v>
      </c>
      <c r="C36" s="700">
        <v>2.4</v>
      </c>
      <c r="D36" s="701"/>
      <c r="E36" s="701"/>
      <c r="F36" s="701"/>
      <c r="G36" s="701"/>
      <c r="H36" s="701"/>
      <c r="I36" s="701"/>
      <c r="J36" s="702"/>
    </row>
    <row r="37" spans="2:10" x14ac:dyDescent="0.2">
      <c r="B37" s="288" t="s">
        <v>276</v>
      </c>
      <c r="C37" s="700">
        <v>2.4</v>
      </c>
      <c r="D37" s="701"/>
      <c r="E37" s="701"/>
      <c r="F37" s="701"/>
      <c r="G37" s="701"/>
      <c r="H37" s="701"/>
      <c r="I37" s="701"/>
      <c r="J37" s="702"/>
    </row>
    <row r="38" spans="2:10" x14ac:dyDescent="0.2">
      <c r="B38" s="288" t="s">
        <v>277</v>
      </c>
      <c r="C38" s="700">
        <v>2.4</v>
      </c>
      <c r="D38" s="701"/>
      <c r="E38" s="701"/>
      <c r="F38" s="701"/>
      <c r="G38" s="701"/>
      <c r="H38" s="701"/>
      <c r="I38" s="701"/>
      <c r="J38" s="702"/>
    </row>
    <row r="39" spans="2:10" x14ac:dyDescent="0.2">
      <c r="B39" s="288" t="s">
        <v>278</v>
      </c>
      <c r="C39" s="700">
        <v>2.4</v>
      </c>
      <c r="D39" s="701"/>
      <c r="E39" s="701"/>
      <c r="F39" s="701"/>
      <c r="G39" s="701"/>
      <c r="H39" s="701"/>
      <c r="I39" s="701"/>
      <c r="J39" s="702"/>
    </row>
    <row r="40" spans="2:10" x14ac:dyDescent="0.2">
      <c r="B40" s="288" t="s">
        <v>279</v>
      </c>
      <c r="C40" s="700">
        <v>2.4</v>
      </c>
      <c r="D40" s="701"/>
      <c r="E40" s="701"/>
      <c r="F40" s="701"/>
      <c r="G40" s="701"/>
      <c r="H40" s="701"/>
      <c r="I40" s="701"/>
      <c r="J40" s="702"/>
    </row>
    <row r="41" spans="2:10" x14ac:dyDescent="0.2">
      <c r="B41" s="288" t="s">
        <v>198</v>
      </c>
      <c r="C41" s="700">
        <v>7</v>
      </c>
      <c r="D41" s="701"/>
      <c r="E41" s="701"/>
      <c r="F41" s="701"/>
      <c r="G41" s="701"/>
      <c r="H41" s="701"/>
      <c r="I41" s="701"/>
      <c r="J41" s="702"/>
    </row>
    <row r="42" spans="2:10" x14ac:dyDescent="0.2">
      <c r="B42" s="288" t="s">
        <v>199</v>
      </c>
      <c r="C42" s="700">
        <v>7</v>
      </c>
      <c r="D42" s="701"/>
      <c r="E42" s="701"/>
      <c r="F42" s="701"/>
      <c r="G42" s="701"/>
      <c r="H42" s="701"/>
      <c r="I42" s="701"/>
      <c r="J42" s="702"/>
    </row>
    <row r="43" spans="2:10" x14ac:dyDescent="0.2">
      <c r="B43" s="288" t="s">
        <v>200</v>
      </c>
      <c r="C43" s="700">
        <v>7</v>
      </c>
      <c r="D43" s="701"/>
      <c r="E43" s="701"/>
      <c r="F43" s="701"/>
      <c r="G43" s="701"/>
      <c r="H43" s="701"/>
      <c r="I43" s="701"/>
      <c r="J43" s="702"/>
    </row>
    <row r="44" spans="2:10" x14ac:dyDescent="0.2">
      <c r="B44" s="288" t="s">
        <v>152</v>
      </c>
      <c r="C44" s="700">
        <v>8</v>
      </c>
      <c r="D44" s="701"/>
      <c r="E44" s="701"/>
      <c r="F44" s="701"/>
      <c r="G44" s="701"/>
      <c r="H44" s="701"/>
      <c r="I44" s="701"/>
      <c r="J44" s="702"/>
    </row>
    <row r="45" spans="2:10" x14ac:dyDescent="0.2">
      <c r="B45" s="288" t="s">
        <v>129</v>
      </c>
      <c r="C45" s="700">
        <v>8</v>
      </c>
      <c r="D45" s="701"/>
      <c r="E45" s="701"/>
      <c r="F45" s="701"/>
      <c r="G45" s="701"/>
      <c r="H45" s="701"/>
      <c r="I45" s="701"/>
      <c r="J45" s="702"/>
    </row>
    <row r="46" spans="2:10" x14ac:dyDescent="0.2">
      <c r="B46" s="288" t="s">
        <v>153</v>
      </c>
      <c r="C46" s="700">
        <v>8</v>
      </c>
      <c r="D46" s="701"/>
      <c r="E46" s="701"/>
      <c r="F46" s="701"/>
      <c r="G46" s="701"/>
      <c r="H46" s="701"/>
      <c r="I46" s="701"/>
      <c r="J46" s="702"/>
    </row>
    <row r="47" spans="2:10" x14ac:dyDescent="0.2">
      <c r="B47" s="288" t="s">
        <v>280</v>
      </c>
      <c r="C47" s="700">
        <v>2.0699999999999998</v>
      </c>
      <c r="D47" s="701"/>
      <c r="E47" s="701"/>
      <c r="F47" s="701"/>
      <c r="G47" s="701"/>
      <c r="H47" s="701"/>
      <c r="I47" s="701"/>
      <c r="J47" s="702"/>
    </row>
    <row r="48" spans="2:10" x14ac:dyDescent="0.2">
      <c r="B48" s="288" t="s">
        <v>281</v>
      </c>
      <c r="C48" s="700">
        <v>2.0699999999999998</v>
      </c>
      <c r="D48" s="701"/>
      <c r="E48" s="701"/>
      <c r="F48" s="701"/>
      <c r="G48" s="701"/>
      <c r="H48" s="701"/>
      <c r="I48" s="701"/>
      <c r="J48" s="702"/>
    </row>
    <row r="49" spans="2:10" x14ac:dyDescent="0.2">
      <c r="B49" s="288" t="s">
        <v>282</v>
      </c>
      <c r="C49" s="700">
        <v>6</v>
      </c>
      <c r="D49" s="701"/>
      <c r="E49" s="701"/>
      <c r="F49" s="701"/>
      <c r="G49" s="701"/>
      <c r="H49" s="701"/>
      <c r="I49" s="701"/>
      <c r="J49" s="702"/>
    </row>
    <row r="50" spans="2:10" x14ac:dyDescent="0.2">
      <c r="B50" s="288" t="s">
        <v>283</v>
      </c>
      <c r="C50" s="700">
        <v>6</v>
      </c>
      <c r="D50" s="701"/>
      <c r="E50" s="701"/>
      <c r="F50" s="701"/>
      <c r="G50" s="701"/>
      <c r="H50" s="701"/>
      <c r="I50" s="701"/>
      <c r="J50" s="702"/>
    </row>
    <row r="51" spans="2:10" x14ac:dyDescent="0.2">
      <c r="B51" s="288" t="s">
        <v>284</v>
      </c>
      <c r="C51" s="700">
        <v>2.33</v>
      </c>
      <c r="D51" s="701"/>
      <c r="E51" s="701"/>
      <c r="F51" s="701"/>
      <c r="G51" s="701"/>
      <c r="H51" s="701"/>
      <c r="I51" s="701"/>
      <c r="J51" s="702"/>
    </row>
    <row r="52" spans="2:10" x14ac:dyDescent="0.2">
      <c r="B52" s="288" t="s">
        <v>285</v>
      </c>
      <c r="C52" s="700">
        <v>2.33</v>
      </c>
      <c r="D52" s="701"/>
      <c r="E52" s="701"/>
      <c r="F52" s="701"/>
      <c r="G52" s="701"/>
      <c r="H52" s="701"/>
      <c r="I52" s="701"/>
      <c r="J52" s="702"/>
    </row>
    <row r="53" spans="2:10" x14ac:dyDescent="0.2">
      <c r="B53" s="288" t="s">
        <v>286</v>
      </c>
      <c r="C53" s="700">
        <v>2.33</v>
      </c>
      <c r="D53" s="701"/>
      <c r="E53" s="701"/>
      <c r="F53" s="701"/>
      <c r="G53" s="701"/>
      <c r="H53" s="701"/>
      <c r="I53" s="701"/>
      <c r="J53" s="702"/>
    </row>
    <row r="54" spans="2:10" x14ac:dyDescent="0.2">
      <c r="B54" s="288" t="s">
        <v>287</v>
      </c>
      <c r="C54" s="700">
        <v>2.4700000000000002</v>
      </c>
      <c r="D54" s="701"/>
      <c r="E54" s="701"/>
      <c r="F54" s="701"/>
      <c r="G54" s="701"/>
      <c r="H54" s="701"/>
      <c r="I54" s="701"/>
      <c r="J54" s="702"/>
    </row>
    <row r="55" spans="2:10" x14ac:dyDescent="0.2">
      <c r="B55" s="288" t="s">
        <v>288</v>
      </c>
      <c r="C55" s="700">
        <v>2.4700000000000002</v>
      </c>
      <c r="D55" s="701"/>
      <c r="E55" s="701"/>
      <c r="F55" s="701"/>
      <c r="G55" s="701"/>
      <c r="H55" s="701"/>
      <c r="I55" s="701"/>
      <c r="J55" s="702"/>
    </row>
    <row r="56" spans="2:10" x14ac:dyDescent="0.2">
      <c r="B56" s="288" t="s">
        <v>289</v>
      </c>
      <c r="C56" s="700">
        <v>2.4700000000000002</v>
      </c>
      <c r="D56" s="701"/>
      <c r="E56" s="701"/>
      <c r="F56" s="701"/>
      <c r="G56" s="701"/>
      <c r="H56" s="701"/>
      <c r="I56" s="701"/>
      <c r="J56" s="702"/>
    </row>
    <row r="57" spans="2:10" x14ac:dyDescent="0.2">
      <c r="B57" s="288" t="s">
        <v>290</v>
      </c>
      <c r="C57" s="700">
        <v>2.73</v>
      </c>
      <c r="D57" s="701"/>
      <c r="E57" s="701"/>
      <c r="F57" s="701"/>
      <c r="G57" s="701"/>
      <c r="H57" s="701"/>
      <c r="I57" s="701"/>
      <c r="J57" s="702"/>
    </row>
    <row r="58" spans="2:10" x14ac:dyDescent="0.2">
      <c r="B58" s="288" t="s">
        <v>291</v>
      </c>
      <c r="C58" s="700">
        <v>2.73</v>
      </c>
      <c r="D58" s="701"/>
      <c r="E58" s="701"/>
      <c r="F58" s="701"/>
      <c r="G58" s="701"/>
      <c r="H58" s="701"/>
      <c r="I58" s="701"/>
      <c r="J58" s="702"/>
    </row>
    <row r="59" spans="2:10" x14ac:dyDescent="0.2">
      <c r="B59" s="288" t="s">
        <v>292</v>
      </c>
      <c r="C59" s="700">
        <v>2.73</v>
      </c>
      <c r="D59" s="701"/>
      <c r="E59" s="701"/>
      <c r="F59" s="701"/>
      <c r="G59" s="701"/>
      <c r="H59" s="701"/>
      <c r="I59" s="701"/>
      <c r="J59" s="702"/>
    </row>
    <row r="60" spans="2:10" x14ac:dyDescent="0.2">
      <c r="B60" s="288" t="s">
        <v>293</v>
      </c>
      <c r="C60" s="700">
        <v>2.97</v>
      </c>
      <c r="D60" s="701"/>
      <c r="E60" s="701"/>
      <c r="F60" s="701"/>
      <c r="G60" s="701"/>
      <c r="H60" s="701"/>
      <c r="I60" s="701"/>
      <c r="J60" s="702"/>
    </row>
    <row r="61" spans="2:10" x14ac:dyDescent="0.2">
      <c r="B61" s="288" t="s">
        <v>294</v>
      </c>
      <c r="C61" s="700">
        <v>2.97</v>
      </c>
      <c r="D61" s="701"/>
      <c r="E61" s="701"/>
      <c r="F61" s="701"/>
      <c r="G61" s="701"/>
      <c r="H61" s="701"/>
      <c r="I61" s="701"/>
      <c r="J61" s="702"/>
    </row>
    <row r="62" spans="2:10" x14ac:dyDescent="0.2">
      <c r="B62" s="288" t="s">
        <v>295</v>
      </c>
      <c r="C62" s="700">
        <v>2.97</v>
      </c>
      <c r="D62" s="701"/>
      <c r="E62" s="701"/>
      <c r="F62" s="701"/>
      <c r="G62" s="701"/>
      <c r="H62" s="701"/>
      <c r="I62" s="701"/>
      <c r="J62" s="702"/>
    </row>
    <row r="63" spans="2:10" x14ac:dyDescent="0.2">
      <c r="B63" s="288" t="s">
        <v>154</v>
      </c>
      <c r="C63" s="700">
        <v>2.73</v>
      </c>
      <c r="D63" s="701"/>
      <c r="E63" s="701"/>
      <c r="F63" s="701"/>
      <c r="G63" s="701"/>
      <c r="H63" s="701"/>
      <c r="I63" s="701"/>
      <c r="J63" s="702"/>
    </row>
    <row r="64" spans="2:10" x14ac:dyDescent="0.2">
      <c r="B64" s="288" t="s">
        <v>155</v>
      </c>
      <c r="C64" s="700">
        <v>2.73</v>
      </c>
      <c r="D64" s="701"/>
      <c r="E64" s="701"/>
      <c r="F64" s="701"/>
      <c r="G64" s="701"/>
      <c r="H64" s="701"/>
      <c r="I64" s="701"/>
      <c r="J64" s="702"/>
    </row>
    <row r="65" spans="2:10" x14ac:dyDescent="0.2">
      <c r="B65" s="289" t="s">
        <v>131</v>
      </c>
      <c r="C65" s="703" t="s">
        <v>46</v>
      </c>
      <c r="D65" s="704"/>
      <c r="E65" s="704"/>
      <c r="F65" s="704"/>
      <c r="G65" s="704"/>
      <c r="H65" s="704"/>
      <c r="I65" s="704"/>
      <c r="J65" s="705"/>
    </row>
    <row r="66" spans="2:10" x14ac:dyDescent="0.2">
      <c r="B66" s="290" t="s">
        <v>159</v>
      </c>
      <c r="C66" s="700">
        <v>1.5</v>
      </c>
      <c r="D66" s="701"/>
      <c r="E66" s="701"/>
      <c r="F66" s="701"/>
      <c r="G66" s="701"/>
      <c r="H66" s="701"/>
      <c r="I66" s="701"/>
      <c r="J66" s="702"/>
    </row>
    <row r="67" spans="2:10" x14ac:dyDescent="0.2">
      <c r="B67" s="289" t="s">
        <v>206</v>
      </c>
      <c r="C67" s="703">
        <v>1.1000000000000001</v>
      </c>
      <c r="D67" s="704"/>
      <c r="E67" s="704"/>
      <c r="F67" s="704"/>
      <c r="G67" s="704"/>
      <c r="H67" s="704"/>
      <c r="I67" s="704"/>
      <c r="J67" s="705"/>
    </row>
    <row r="68" spans="2:10" x14ac:dyDescent="0.2">
      <c r="B68" s="291" t="s">
        <v>86</v>
      </c>
      <c r="C68" s="706">
        <v>1.5</v>
      </c>
      <c r="D68" s="707"/>
      <c r="E68" s="707"/>
      <c r="F68" s="707"/>
      <c r="G68" s="707"/>
      <c r="H68" s="707"/>
      <c r="I68" s="707"/>
      <c r="J68" s="708"/>
    </row>
    <row r="69" spans="2:10" x14ac:dyDescent="0.2">
      <c r="B69" s="290" t="s">
        <v>161</v>
      </c>
      <c r="C69" s="709">
        <v>52</v>
      </c>
      <c r="D69" s="710"/>
      <c r="E69" s="710"/>
      <c r="F69" s="710"/>
      <c r="G69" s="710"/>
      <c r="H69" s="710"/>
      <c r="I69" s="710"/>
      <c r="J69" s="711"/>
    </row>
    <row r="70" spans="2:10" x14ac:dyDescent="0.2">
      <c r="B70" s="289" t="s">
        <v>160</v>
      </c>
      <c r="C70" s="703">
        <v>52</v>
      </c>
      <c r="D70" s="704"/>
      <c r="E70" s="704"/>
      <c r="F70" s="704"/>
      <c r="G70" s="704"/>
      <c r="H70" s="704"/>
      <c r="I70" s="704"/>
      <c r="J70" s="705"/>
    </row>
    <row r="71" spans="2:10" x14ac:dyDescent="0.2">
      <c r="B71" s="290" t="s">
        <v>164</v>
      </c>
      <c r="C71" s="700" t="s">
        <v>371</v>
      </c>
      <c r="D71" s="701"/>
      <c r="E71" s="701"/>
      <c r="F71" s="701"/>
      <c r="G71" s="701"/>
      <c r="H71" s="701"/>
      <c r="I71" s="701"/>
      <c r="J71" s="702"/>
    </row>
    <row r="72" spans="2:10" x14ac:dyDescent="0.2">
      <c r="B72" s="288" t="s">
        <v>165</v>
      </c>
      <c r="C72" s="700" t="s">
        <v>371</v>
      </c>
      <c r="D72" s="701"/>
      <c r="E72" s="701"/>
      <c r="F72" s="701"/>
      <c r="G72" s="701"/>
      <c r="H72" s="701"/>
      <c r="I72" s="701"/>
      <c r="J72" s="702"/>
    </row>
    <row r="73" spans="2:10" x14ac:dyDescent="0.2">
      <c r="B73" s="288" t="s">
        <v>88</v>
      </c>
      <c r="C73" s="700" t="s">
        <v>372</v>
      </c>
      <c r="D73" s="701"/>
      <c r="E73" s="701"/>
      <c r="F73" s="701"/>
      <c r="G73" s="701"/>
      <c r="H73" s="701"/>
      <c r="I73" s="701"/>
      <c r="J73" s="702"/>
    </row>
    <row r="74" spans="2:10" x14ac:dyDescent="0.2">
      <c r="B74" s="288" t="s">
        <v>89</v>
      </c>
      <c r="C74" s="700" t="s">
        <v>372</v>
      </c>
      <c r="D74" s="701"/>
      <c r="E74" s="701"/>
      <c r="F74" s="701"/>
      <c r="G74" s="701"/>
      <c r="H74" s="701"/>
      <c r="I74" s="701"/>
      <c r="J74" s="702"/>
    </row>
    <row r="75" spans="2:10" x14ac:dyDescent="0.2">
      <c r="B75" s="288" t="s">
        <v>166</v>
      </c>
      <c r="C75" s="700">
        <v>7</v>
      </c>
      <c r="D75" s="701"/>
      <c r="E75" s="701"/>
      <c r="F75" s="701"/>
      <c r="G75" s="701"/>
      <c r="H75" s="701"/>
      <c r="I75" s="701"/>
      <c r="J75" s="702"/>
    </row>
    <row r="76" spans="2:10" x14ac:dyDescent="0.2">
      <c r="B76" s="288" t="s">
        <v>167</v>
      </c>
      <c r="C76" s="700">
        <v>7</v>
      </c>
      <c r="D76" s="701"/>
      <c r="E76" s="701"/>
      <c r="F76" s="701"/>
      <c r="G76" s="701"/>
      <c r="H76" s="701"/>
      <c r="I76" s="701"/>
      <c r="J76" s="702"/>
    </row>
    <row r="77" spans="2:10" x14ac:dyDescent="0.2">
      <c r="B77" s="288" t="s">
        <v>168</v>
      </c>
      <c r="C77" s="700">
        <v>7.6</v>
      </c>
      <c r="D77" s="701"/>
      <c r="E77" s="701"/>
      <c r="F77" s="701"/>
      <c r="G77" s="701"/>
      <c r="H77" s="701"/>
      <c r="I77" s="701"/>
      <c r="J77" s="702"/>
    </row>
    <row r="78" spans="2:10" x14ac:dyDescent="0.2">
      <c r="B78" s="288" t="s">
        <v>169</v>
      </c>
      <c r="C78" s="700">
        <v>7.6</v>
      </c>
      <c r="D78" s="701"/>
      <c r="E78" s="701"/>
      <c r="F78" s="701"/>
      <c r="G78" s="701"/>
      <c r="H78" s="701"/>
      <c r="I78" s="701"/>
      <c r="J78" s="702"/>
    </row>
    <row r="79" spans="2:10" x14ac:dyDescent="0.2">
      <c r="B79" s="288" t="s">
        <v>170</v>
      </c>
      <c r="C79" s="700">
        <v>8.4</v>
      </c>
      <c r="D79" s="701"/>
      <c r="E79" s="701"/>
      <c r="F79" s="701"/>
      <c r="G79" s="701"/>
      <c r="H79" s="701"/>
      <c r="I79" s="701"/>
      <c r="J79" s="702"/>
    </row>
    <row r="80" spans="2:10" x14ac:dyDescent="0.2">
      <c r="B80" s="288" t="s">
        <v>171</v>
      </c>
      <c r="C80" s="700">
        <v>8.4</v>
      </c>
      <c r="D80" s="701"/>
      <c r="E80" s="701"/>
      <c r="F80" s="701"/>
      <c r="G80" s="701"/>
      <c r="H80" s="701"/>
      <c r="I80" s="701"/>
      <c r="J80" s="702"/>
    </row>
    <row r="81" spans="2:10" x14ac:dyDescent="0.2">
      <c r="B81" s="288" t="s">
        <v>172</v>
      </c>
      <c r="C81" s="700">
        <v>8.9</v>
      </c>
      <c r="D81" s="701"/>
      <c r="E81" s="701"/>
      <c r="F81" s="701"/>
      <c r="G81" s="701"/>
      <c r="H81" s="701"/>
      <c r="I81" s="701"/>
      <c r="J81" s="702"/>
    </row>
    <row r="82" spans="2:10" x14ac:dyDescent="0.2">
      <c r="B82" s="288" t="s">
        <v>173</v>
      </c>
      <c r="C82" s="700">
        <v>8.9</v>
      </c>
      <c r="D82" s="701"/>
      <c r="E82" s="701"/>
      <c r="F82" s="701"/>
      <c r="G82" s="701"/>
      <c r="H82" s="701"/>
      <c r="I82" s="701"/>
      <c r="J82" s="702"/>
    </row>
    <row r="83" spans="2:10" x14ac:dyDescent="0.2">
      <c r="B83" s="288" t="s">
        <v>174</v>
      </c>
      <c r="C83" s="700" t="s">
        <v>376</v>
      </c>
      <c r="D83" s="701"/>
      <c r="E83" s="701"/>
      <c r="F83" s="701"/>
      <c r="G83" s="701"/>
      <c r="H83" s="701"/>
      <c r="I83" s="701"/>
      <c r="J83" s="702"/>
    </row>
    <row r="84" spans="2:10" x14ac:dyDescent="0.2">
      <c r="B84" s="288" t="s">
        <v>175</v>
      </c>
      <c r="C84" s="700" t="s">
        <v>376</v>
      </c>
      <c r="D84" s="701"/>
      <c r="E84" s="701"/>
      <c r="F84" s="701"/>
      <c r="G84" s="701"/>
      <c r="H84" s="701"/>
      <c r="I84" s="701"/>
      <c r="J84" s="702"/>
    </row>
    <row r="85" spans="2:10" x14ac:dyDescent="0.2">
      <c r="B85" s="288" t="s">
        <v>176</v>
      </c>
      <c r="C85" s="700" t="s">
        <v>375</v>
      </c>
      <c r="D85" s="701"/>
      <c r="E85" s="701"/>
      <c r="F85" s="701"/>
      <c r="G85" s="701"/>
      <c r="H85" s="701"/>
      <c r="I85" s="701"/>
      <c r="J85" s="702"/>
    </row>
    <row r="86" spans="2:10" x14ac:dyDescent="0.2">
      <c r="B86" s="288" t="s">
        <v>177</v>
      </c>
      <c r="C86" s="700" t="s">
        <v>375</v>
      </c>
      <c r="D86" s="701"/>
      <c r="E86" s="701"/>
      <c r="F86" s="701"/>
      <c r="G86" s="701"/>
      <c r="H86" s="701"/>
      <c r="I86" s="701"/>
      <c r="J86" s="702"/>
    </row>
    <row r="87" spans="2:10" x14ac:dyDescent="0.2">
      <c r="B87" s="288" t="s">
        <v>90</v>
      </c>
      <c r="C87" s="715">
        <v>6.5</v>
      </c>
      <c r="D87" s="716"/>
      <c r="E87" s="716"/>
      <c r="F87" s="716"/>
      <c r="G87" s="716"/>
      <c r="H87" s="716"/>
      <c r="I87" s="716"/>
      <c r="J87" s="717"/>
    </row>
    <row r="88" spans="2:10" x14ac:dyDescent="0.2">
      <c r="B88" s="288" t="s">
        <v>185</v>
      </c>
      <c r="C88" s="715">
        <v>4</v>
      </c>
      <c r="D88" s="716"/>
      <c r="E88" s="716"/>
      <c r="F88" s="716"/>
      <c r="G88" s="716"/>
      <c r="H88" s="716"/>
      <c r="I88" s="716"/>
      <c r="J88" s="717"/>
    </row>
    <row r="89" spans="2:10" x14ac:dyDescent="0.2">
      <c r="B89" s="288" t="s">
        <v>91</v>
      </c>
      <c r="C89" s="700" t="s">
        <v>373</v>
      </c>
      <c r="D89" s="701"/>
      <c r="E89" s="701"/>
      <c r="F89" s="701"/>
      <c r="G89" s="701"/>
      <c r="H89" s="701"/>
      <c r="I89" s="701"/>
      <c r="J89" s="702"/>
    </row>
    <row r="90" spans="2:10" x14ac:dyDescent="0.2">
      <c r="B90" s="288" t="s">
        <v>92</v>
      </c>
      <c r="C90" s="700" t="s">
        <v>374</v>
      </c>
      <c r="D90" s="701"/>
      <c r="E90" s="701"/>
      <c r="F90" s="701"/>
      <c r="G90" s="701"/>
      <c r="H90" s="701"/>
      <c r="I90" s="701"/>
      <c r="J90" s="702"/>
    </row>
    <row r="91" spans="2:10" ht="13.5" thickBot="1" x14ac:dyDescent="0.25">
      <c r="B91" s="292" t="s">
        <v>186</v>
      </c>
      <c r="C91" s="712" t="s">
        <v>377</v>
      </c>
      <c r="D91" s="713"/>
      <c r="E91" s="713"/>
      <c r="F91" s="713"/>
      <c r="G91" s="713"/>
      <c r="H91" s="713"/>
      <c r="I91" s="713"/>
      <c r="J91" s="714"/>
    </row>
  </sheetData>
  <sheetProtection algorithmName="SHA-512" hashValue="3WRKxN4TPPnyTPlMmRBaWp+yfhOvYwOW2QLr0ve1nSG4MRocfaGLZEUC1aBpsmy2vh3k+lKDGyTJEhZ8hyzTYw==" saltValue="/oVF2OuNN/awJsIzeESRsw==" spinCount="100000" sheet="1" formatCells="0" formatColumns="0" formatRows="0" insertColumns="0" insertRows="0" insertHyperlinks="0" deleteColumns="0" deleteRows="0" sort="0" autoFilter="0" pivotTables="0"/>
  <mergeCells count="95">
    <mergeCell ref="AA1:AB1"/>
    <mergeCell ref="C39:J39"/>
    <mergeCell ref="C40:J40"/>
    <mergeCell ref="C41:J41"/>
    <mergeCell ref="C42:J42"/>
    <mergeCell ref="C38:J38"/>
    <mergeCell ref="C21:J21"/>
    <mergeCell ref="C22:J22"/>
    <mergeCell ref="C23:J23"/>
    <mergeCell ref="C16:J16"/>
    <mergeCell ref="C17:J17"/>
    <mergeCell ref="C18:J18"/>
    <mergeCell ref="C19:J19"/>
    <mergeCell ref="C20:J20"/>
    <mergeCell ref="D3:E3"/>
    <mergeCell ref="T3:U3"/>
    <mergeCell ref="C43:J43"/>
    <mergeCell ref="C64:J64"/>
    <mergeCell ref="C24:J24"/>
    <mergeCell ref="C25:J25"/>
    <mergeCell ref="C26:J26"/>
    <mergeCell ref="C27:J27"/>
    <mergeCell ref="C28:J28"/>
    <mergeCell ref="C29:J29"/>
    <mergeCell ref="C30:J30"/>
    <mergeCell ref="C31:J31"/>
    <mergeCell ref="C32:J32"/>
    <mergeCell ref="C33:J33"/>
    <mergeCell ref="C34:J34"/>
    <mergeCell ref="C35:J35"/>
    <mergeCell ref="C36:J36"/>
    <mergeCell ref="C37:J37"/>
    <mergeCell ref="C59:J59"/>
    <mergeCell ref="C60:J60"/>
    <mergeCell ref="C61:J61"/>
    <mergeCell ref="C62:J62"/>
    <mergeCell ref="C63:J63"/>
    <mergeCell ref="C54:J54"/>
    <mergeCell ref="C55:J55"/>
    <mergeCell ref="C56:J56"/>
    <mergeCell ref="C57:J57"/>
    <mergeCell ref="C58:J58"/>
    <mergeCell ref="C49:J49"/>
    <mergeCell ref="C50:J50"/>
    <mergeCell ref="C51:J51"/>
    <mergeCell ref="C52:J52"/>
    <mergeCell ref="C53:J53"/>
    <mergeCell ref="C78:J78"/>
    <mergeCell ref="C79:J79"/>
    <mergeCell ref="C80:J80"/>
    <mergeCell ref="C91:J91"/>
    <mergeCell ref="C90:J90"/>
    <mergeCell ref="C81:J81"/>
    <mergeCell ref="C82:J82"/>
    <mergeCell ref="C83:J83"/>
    <mergeCell ref="C84:J84"/>
    <mergeCell ref="C85:J85"/>
    <mergeCell ref="C86:J86"/>
    <mergeCell ref="C87:J87"/>
    <mergeCell ref="C88:J88"/>
    <mergeCell ref="C89:J89"/>
    <mergeCell ref="C73:J73"/>
    <mergeCell ref="C74:J74"/>
    <mergeCell ref="C75:J75"/>
    <mergeCell ref="C76:J76"/>
    <mergeCell ref="C77:J77"/>
    <mergeCell ref="C71:J71"/>
    <mergeCell ref="C72:J72"/>
    <mergeCell ref="C65:J65"/>
    <mergeCell ref="C66:J66"/>
    <mergeCell ref="C67:J67"/>
    <mergeCell ref="C68:J68"/>
    <mergeCell ref="C69:J69"/>
    <mergeCell ref="C70:J70"/>
    <mergeCell ref="C44:J44"/>
    <mergeCell ref="C45:J45"/>
    <mergeCell ref="C46:J46"/>
    <mergeCell ref="C47:J47"/>
    <mergeCell ref="C48:J48"/>
    <mergeCell ref="B3:B4"/>
    <mergeCell ref="F3:G3"/>
    <mergeCell ref="H3:I3"/>
    <mergeCell ref="B1:O1"/>
    <mergeCell ref="AB3:AB4"/>
    <mergeCell ref="V3:W3"/>
    <mergeCell ref="C3:C4"/>
    <mergeCell ref="Y3:Y4"/>
    <mergeCell ref="Z3:Z4"/>
    <mergeCell ref="AA3:AA4"/>
    <mergeCell ref="X3:X4"/>
    <mergeCell ref="J3:K3"/>
    <mergeCell ref="L3:M3"/>
    <mergeCell ref="N3:O3"/>
    <mergeCell ref="P3:Q3"/>
    <mergeCell ref="R3:S3"/>
  </mergeCells>
  <conditionalFormatting sqref="X5:X13">
    <cfRule type="containsText" dxfId="3" priority="4" operator="containsText" text="Fehler">
      <formula>NOT(ISERROR(SEARCH("Fehler",X5)))</formula>
    </cfRule>
  </conditionalFormatting>
  <conditionalFormatting sqref="Z5:Z13">
    <cfRule type="cellIs" dxfId="2" priority="3" operator="greaterThan">
      <formula>365</formula>
    </cfRule>
  </conditionalFormatting>
  <conditionalFormatting sqref="AA5:AA13">
    <cfRule type="containsText" dxfId="1" priority="2" operator="containsText" text="Fehler">
      <formula>NOT(ISERROR(SEARCH("Fehler",AA5)))</formula>
    </cfRule>
  </conditionalFormatting>
  <conditionalFormatting sqref="AB5:AB13">
    <cfRule type="containsText" dxfId="0" priority="1" operator="containsText" text="Fehler">
      <formula>NOT(ISERROR(SEARCH("Fehler",AB5)))</formula>
    </cfRule>
  </conditionalFormatting>
  <dataValidations count="2">
    <dataValidation type="list" allowBlank="1" showInputMessage="1" showErrorMessage="1" sqref="B5:B13">
      <formula1>$B$17:$B$91</formula1>
    </dataValidation>
    <dataValidation allowBlank="1" showInputMessage="1" showErrorMessage="1" errorTitle="&gt; 365 Tage" error="Bitte geben Sie nur Werte ein, die bei den einzelnen Durchgängen insgesamt 365 Tage nicht überschreiten." sqref="Z5:Z13"/>
  </dataValidations>
  <pageMargins left="0.70866141732283472" right="0.70866141732283472" top="0.78740157480314965" bottom="0.78740157480314965" header="0.31496062992125984" footer="0.31496062992125984"/>
  <pageSetup paperSize="9" scale="60" orientation="landscape" r:id="rId1"/>
  <headerFooter>
    <oddFooter>&amp;L&amp;12Landwirtschaftliche Fachbehörde</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workbookViewId="0"/>
  </sheetViews>
  <sheetFormatPr baseColWidth="10" defaultRowHeight="12.75" x14ac:dyDescent="0.2"/>
  <sheetData>
    <row r="1" spans="1:16" x14ac:dyDescent="0.2">
      <c r="A1" t="s">
        <v>44</v>
      </c>
    </row>
    <row r="3" spans="1:16" x14ac:dyDescent="0.2">
      <c r="A3" s="18"/>
      <c r="C3" s="17"/>
      <c r="D3" s="17"/>
      <c r="E3" s="5"/>
      <c r="F3" s="5"/>
      <c r="G3" s="5"/>
      <c r="H3" s="5"/>
      <c r="I3" s="5"/>
    </row>
    <row r="4" spans="1:16" x14ac:dyDescent="0.2">
      <c r="A4" s="18"/>
      <c r="B4" s="33"/>
      <c r="C4" s="5" t="s">
        <v>45</v>
      </c>
      <c r="D4" s="5" t="s">
        <v>5</v>
      </c>
      <c r="E4" s="5"/>
      <c r="F4" s="5" t="s">
        <v>6</v>
      </c>
      <c r="G4" s="514" t="s">
        <v>384</v>
      </c>
      <c r="H4" s="515"/>
      <c r="I4" s="5"/>
      <c r="L4" s="35"/>
      <c r="M4" s="17"/>
      <c r="N4" s="17"/>
      <c r="O4" s="17"/>
      <c r="P4" s="17"/>
    </row>
    <row r="5" spans="1:16" x14ac:dyDescent="0.2">
      <c r="A5" s="18"/>
      <c r="B5" s="33"/>
      <c r="C5" s="17"/>
      <c r="D5" s="17"/>
      <c r="E5" s="5"/>
      <c r="F5" s="5" t="s">
        <v>7</v>
      </c>
      <c r="G5" s="520" t="s">
        <v>8</v>
      </c>
      <c r="H5" s="521"/>
      <c r="I5" s="5"/>
      <c r="J5" s="5"/>
      <c r="L5" s="35"/>
      <c r="M5" s="17"/>
      <c r="N5" s="17"/>
      <c r="O5" s="17"/>
      <c r="P5" s="17"/>
    </row>
    <row r="6" spans="1:16" x14ac:dyDescent="0.2">
      <c r="A6" s="18"/>
      <c r="B6" s="33"/>
      <c r="C6" s="5"/>
      <c r="D6" s="33" t="s">
        <v>46</v>
      </c>
      <c r="E6" s="5" t="s">
        <v>46</v>
      </c>
      <c r="F6" s="5"/>
      <c r="G6" s="6" t="s">
        <v>426</v>
      </c>
      <c r="H6" s="15"/>
      <c r="I6" s="5"/>
      <c r="J6" s="5"/>
      <c r="L6" s="35"/>
      <c r="M6" s="17"/>
      <c r="N6" s="519"/>
      <c r="O6" s="519"/>
      <c r="P6" s="17"/>
    </row>
    <row r="7" spans="1:16" x14ac:dyDescent="0.2">
      <c r="A7" s="18"/>
      <c r="B7" s="33"/>
      <c r="C7" s="17" t="s">
        <v>9</v>
      </c>
      <c r="D7" s="17" t="s">
        <v>50</v>
      </c>
      <c r="E7" s="5" t="s">
        <v>52</v>
      </c>
      <c r="F7" s="5" t="s">
        <v>9</v>
      </c>
      <c r="G7" s="522">
        <f>SUM('Anlage - Stickstoff'!I5:I33)</f>
        <v>0</v>
      </c>
      <c r="H7" s="523"/>
      <c r="I7" s="5"/>
      <c r="J7" s="5"/>
      <c r="L7" s="35"/>
      <c r="M7" s="17"/>
      <c r="N7" s="519"/>
      <c r="O7" s="519"/>
      <c r="P7" s="17"/>
    </row>
    <row r="8" spans="1:16" x14ac:dyDescent="0.2">
      <c r="A8" s="18"/>
      <c r="B8" s="33"/>
      <c r="C8" s="5" t="s">
        <v>1</v>
      </c>
      <c r="D8" s="5" t="s">
        <v>1</v>
      </c>
      <c r="E8" s="5"/>
      <c r="F8" s="5" t="s">
        <v>1</v>
      </c>
      <c r="G8" s="524" t="s">
        <v>10</v>
      </c>
      <c r="H8" s="525"/>
      <c r="I8" s="5"/>
      <c r="J8" s="5"/>
      <c r="L8" s="35"/>
      <c r="M8" s="17"/>
      <c r="N8" s="17"/>
      <c r="O8" s="17"/>
      <c r="P8" s="17"/>
    </row>
    <row r="9" spans="1:16" x14ac:dyDescent="0.2">
      <c r="A9" s="18"/>
      <c r="B9" s="34" t="s">
        <v>47</v>
      </c>
      <c r="C9" s="285">
        <f>Betriebsdaten!H28</f>
        <v>0</v>
      </c>
      <c r="D9" s="285">
        <f>Betriebsdaten!H30</f>
        <v>0</v>
      </c>
      <c r="E9" s="285"/>
      <c r="F9" s="285">
        <f>C9-D9</f>
        <v>0</v>
      </c>
      <c r="G9" s="8" t="s">
        <v>427</v>
      </c>
      <c r="H9" s="16"/>
      <c r="I9" s="5"/>
      <c r="J9" s="5"/>
      <c r="L9" s="36"/>
      <c r="M9" s="37"/>
      <c r="N9" s="37"/>
      <c r="O9" s="38"/>
      <c r="P9" s="37"/>
    </row>
    <row r="10" spans="1:16" x14ac:dyDescent="0.2">
      <c r="A10" s="18"/>
      <c r="B10" s="34" t="s">
        <v>48</v>
      </c>
      <c r="C10" s="285">
        <f>Betriebsdaten!H32</f>
        <v>0</v>
      </c>
      <c r="D10" s="285">
        <f>Betriebsdaten!H34</f>
        <v>0</v>
      </c>
      <c r="E10" s="285">
        <f>Betriebsdaten!H35</f>
        <v>0</v>
      </c>
      <c r="F10" s="285">
        <f>C10-D10-E10</f>
        <v>0</v>
      </c>
      <c r="G10" s="522">
        <f>SUM('Anlage - Stickstoff'!J5:J33)</f>
        <v>0</v>
      </c>
      <c r="H10" s="523"/>
      <c r="I10" s="5"/>
      <c r="J10" s="5"/>
      <c r="L10" s="36"/>
      <c r="M10" s="37"/>
      <c r="N10" s="38"/>
      <c r="O10" s="37"/>
      <c r="P10" s="37"/>
    </row>
    <row r="11" spans="1:16" x14ac:dyDescent="0.2">
      <c r="A11" s="18"/>
      <c r="B11" s="34" t="s">
        <v>49</v>
      </c>
      <c r="C11" s="285">
        <f>Betriebsdaten!H26</f>
        <v>0</v>
      </c>
      <c r="D11" s="285">
        <f>SUM(D9:D10)</f>
        <v>0</v>
      </c>
      <c r="E11" s="285">
        <f>SUM(E9:E10)</f>
        <v>0</v>
      </c>
      <c r="F11" s="286">
        <f>C11-D11-E11</f>
        <v>0</v>
      </c>
      <c r="G11" s="524" t="s">
        <v>383</v>
      </c>
      <c r="H11" s="525"/>
      <c r="I11" s="5"/>
      <c r="L11" s="36"/>
      <c r="M11" s="37"/>
      <c r="N11" s="37"/>
      <c r="O11" s="37"/>
      <c r="P11" s="37"/>
    </row>
    <row r="12" spans="1:16" x14ac:dyDescent="0.2">
      <c r="A12" s="18"/>
      <c r="C12" s="17"/>
      <c r="D12" s="17"/>
      <c r="E12" s="7"/>
      <c r="F12" s="7"/>
      <c r="G12" s="8" t="s">
        <v>11</v>
      </c>
      <c r="H12" s="16"/>
      <c r="I12" s="5"/>
      <c r="J12" s="5"/>
    </row>
    <row r="13" spans="1:16" x14ac:dyDescent="0.2">
      <c r="A13" s="18"/>
      <c r="C13" s="17"/>
      <c r="D13" s="17"/>
      <c r="E13" s="5"/>
      <c r="F13" s="5"/>
      <c r="G13" s="522">
        <f>G10+G7+'Anlage - Stickstoff'!J37+'Anlage - Stickstoff'!J38+'Anlage - Stickstoff'!J39+'Anlage - Stickstoff'!J40+'Anlage - Stickstoff'!J41+'Anlage - Stickstoff'!J42</f>
        <v>0</v>
      </c>
      <c r="H13" s="523"/>
      <c r="I13" s="5"/>
      <c r="J13" s="5"/>
    </row>
    <row r="14" spans="1:16" x14ac:dyDescent="0.2">
      <c r="A14" s="18"/>
      <c r="C14" s="17"/>
      <c r="D14" s="17"/>
      <c r="E14" s="13"/>
      <c r="F14" s="5"/>
      <c r="G14" s="524" t="s">
        <v>344</v>
      </c>
      <c r="H14" s="525"/>
      <c r="I14" s="5"/>
      <c r="J14" s="5"/>
    </row>
    <row r="15" spans="1:16" ht="22.5" x14ac:dyDescent="0.2">
      <c r="A15" s="18"/>
      <c r="C15" s="17"/>
      <c r="D15" s="17"/>
      <c r="E15" s="13"/>
      <c r="F15" s="5"/>
      <c r="G15" s="528" t="s">
        <v>12</v>
      </c>
      <c r="H15" s="529"/>
      <c r="I15" s="5"/>
      <c r="J15" s="5"/>
    </row>
    <row r="16" spans="1:16" ht="78.75" x14ac:dyDescent="0.2">
      <c r="A16" s="18"/>
      <c r="C16" s="17"/>
      <c r="D16" s="17"/>
      <c r="E16" s="13"/>
      <c r="F16" s="5"/>
      <c r="G16" s="526" t="e">
        <f>ROUND(G13/F11,1)</f>
        <v>#DIV/0!</v>
      </c>
      <c r="H16" s="527"/>
      <c r="I16" s="5"/>
      <c r="J16" s="5"/>
      <c r="O16" s="530" t="s">
        <v>437</v>
      </c>
    </row>
    <row r="17" spans="1:15" x14ac:dyDescent="0.2">
      <c r="A17" s="18"/>
      <c r="C17" s="17"/>
      <c r="D17" s="17"/>
      <c r="E17" s="14"/>
      <c r="F17" s="14"/>
      <c r="G17" s="14"/>
      <c r="H17" s="14"/>
      <c r="I17" s="14"/>
      <c r="J17" s="14"/>
      <c r="O17" s="531"/>
    </row>
    <row r="18" spans="1:15" x14ac:dyDescent="0.2">
      <c r="G18" s="516" t="s">
        <v>346</v>
      </c>
      <c r="H18" s="517"/>
      <c r="I18" s="517"/>
      <c r="J18" s="517"/>
      <c r="K18" s="517"/>
      <c r="L18" s="518"/>
      <c r="M18" s="402" t="s">
        <v>19</v>
      </c>
      <c r="N18" s="403" t="s">
        <v>20</v>
      </c>
      <c r="O18" s="532"/>
    </row>
    <row r="19" spans="1:15" x14ac:dyDescent="0.2">
      <c r="G19" s="27" t="s">
        <v>0</v>
      </c>
      <c r="H19" s="23"/>
      <c r="I19" s="25"/>
      <c r="J19" s="26"/>
      <c r="K19" s="31"/>
      <c r="L19" s="32"/>
      <c r="M19" s="251">
        <f>SUM('Anlage - Gülle-Jaucheanfall (a)'!N5:N32)</f>
        <v>0</v>
      </c>
      <c r="N19" s="252">
        <f>SUM('Anlage - Gülle-Jaucheanfall (a)'!P5:P32)</f>
        <v>0</v>
      </c>
      <c r="O19" s="400">
        <f>SUM('Anlage - Gülle-Jaucheanfall (a)'!W5:W32)</f>
        <v>0</v>
      </c>
    </row>
    <row r="20" spans="1:15" x14ac:dyDescent="0.2">
      <c r="G20" s="27" t="s">
        <v>18</v>
      </c>
      <c r="H20" s="23"/>
      <c r="I20" s="25"/>
      <c r="J20" s="26"/>
      <c r="K20" s="31"/>
      <c r="L20" s="32"/>
      <c r="M20" s="251">
        <f>SUM('Anlage - Gülle-Jaucheanfall (a)'!O5:O32)</f>
        <v>0</v>
      </c>
      <c r="N20" s="252">
        <f>SUM('Anlage - Gülle-Jaucheanfall (a)'!Q5:Q32)</f>
        <v>0</v>
      </c>
      <c r="O20" s="401">
        <f>SUM('Anlage - Gülle-Jaucheanfall (a)'!X5:X32)</f>
        <v>0</v>
      </c>
    </row>
    <row r="21" spans="1:15" x14ac:dyDescent="0.2">
      <c r="G21" s="404" t="s">
        <v>381</v>
      </c>
      <c r="H21" s="405"/>
      <c r="I21" s="405"/>
      <c r="J21" s="405"/>
      <c r="K21" s="405"/>
      <c r="L21" s="406"/>
      <c r="M21" s="407">
        <f>SUM(M19:M20)</f>
        <v>0</v>
      </c>
      <c r="N21" s="408">
        <f>SUM(N19:N20)</f>
        <v>0</v>
      </c>
      <c r="O21" s="399">
        <f>SUM(O19:O20)</f>
        <v>0</v>
      </c>
    </row>
    <row r="22" spans="1:15" x14ac:dyDescent="0.2">
      <c r="G22" s="274"/>
      <c r="H22" s="275"/>
      <c r="I22" s="275"/>
      <c r="J22" s="275"/>
      <c r="K22" s="275"/>
      <c r="L22" s="276"/>
      <c r="M22" s="277"/>
      <c r="N22" s="278"/>
    </row>
    <row r="23" spans="1:15" x14ac:dyDescent="0.2">
      <c r="G23" s="404" t="s">
        <v>347</v>
      </c>
      <c r="H23" s="405"/>
      <c r="I23" s="405"/>
      <c r="J23" s="405"/>
      <c r="K23" s="405"/>
      <c r="L23" s="406"/>
      <c r="M23" s="407">
        <f>SUM('Anlage - Einstreu-Mist'!I5:I32)+'Anlage - Einstreu-Mist'!J34+'Anlage - Einstreu-Mist'!J35+'Anlage - Einstreu-Mist'!J36+'Anlage - Einstreu-Mist'!J37</f>
        <v>0</v>
      </c>
      <c r="N23" s="408">
        <f>SUM('Anlage - Einstreu-Mist'!J5:J37)</f>
        <v>0</v>
      </c>
    </row>
    <row r="24" spans="1:15" x14ac:dyDescent="0.2">
      <c r="G24" s="27"/>
      <c r="H24" s="26"/>
      <c r="I24" s="26"/>
      <c r="J24" s="26"/>
      <c r="K24" s="26"/>
      <c r="L24" s="28"/>
      <c r="M24" s="251"/>
      <c r="N24" s="252"/>
    </row>
    <row r="25" spans="1:15" x14ac:dyDescent="0.2">
      <c r="G25" s="27" t="s">
        <v>380</v>
      </c>
      <c r="H25" s="26"/>
      <c r="I25" s="26"/>
      <c r="J25" s="26"/>
      <c r="K25" s="26"/>
      <c r="L25" s="28"/>
      <c r="M25" s="253">
        <f>SUM('Anlage - Gülle-Jaucheanfall (a)'!Q34:Q36)</f>
        <v>0</v>
      </c>
      <c r="N25" s="254">
        <f>M25</f>
        <v>0</v>
      </c>
    </row>
    <row r="26" spans="1:15" x14ac:dyDescent="0.2">
      <c r="G26" s="27"/>
      <c r="H26" s="26"/>
      <c r="I26" s="26"/>
      <c r="J26" s="26"/>
      <c r="K26" s="26"/>
      <c r="L26" s="28"/>
      <c r="M26" s="253"/>
      <c r="N26" s="254"/>
    </row>
    <row r="27" spans="1:15" x14ac:dyDescent="0.2">
      <c r="G27" s="27" t="s">
        <v>350</v>
      </c>
      <c r="H27" s="26"/>
      <c r="I27" s="26"/>
      <c r="J27" s="26"/>
      <c r="K27" s="26"/>
      <c r="L27" s="28"/>
      <c r="M27" s="253">
        <f>'Anlage - Gülle-Jaucheanfall (a)'!Q43</f>
        <v>0</v>
      </c>
      <c r="N27" s="254">
        <f>M27</f>
        <v>0</v>
      </c>
    </row>
    <row r="28" spans="1:15" x14ac:dyDescent="0.2">
      <c r="B28" s="23"/>
      <c r="C28" s="23"/>
      <c r="D28" s="25"/>
      <c r="E28" s="26"/>
      <c r="F28" s="26"/>
      <c r="G28" s="27"/>
      <c r="H28" s="26"/>
      <c r="I28" s="26"/>
      <c r="J28" s="26"/>
      <c r="K28" s="26"/>
      <c r="L28" s="28"/>
      <c r="M28" s="253"/>
      <c r="N28" s="254"/>
    </row>
    <row r="29" spans="1:15" x14ac:dyDescent="0.2">
      <c r="B29" s="23"/>
      <c r="C29" s="23"/>
      <c r="D29" s="25"/>
      <c r="E29" s="26"/>
      <c r="F29" s="26"/>
      <c r="G29" s="27" t="s">
        <v>21</v>
      </c>
      <c r="H29" s="26"/>
      <c r="I29" s="26"/>
      <c r="J29" s="26"/>
      <c r="K29" s="26"/>
      <c r="L29" s="28"/>
      <c r="M29" s="251">
        <f>'Anlage - Gülle-Jaucheanfall (a)'!Q39+'Anlage - Gülle-Jaucheanfall (a)'!Q40+'Anlage - Gülle-Jaucheanfall (a)'!Q41</f>
        <v>0</v>
      </c>
      <c r="N29" s="252">
        <f>M29</f>
        <v>0</v>
      </c>
    </row>
    <row r="30" spans="1:15" x14ac:dyDescent="0.2">
      <c r="B30" s="23"/>
      <c r="C30" s="23"/>
      <c r="D30" s="25"/>
      <c r="E30" s="26"/>
      <c r="F30" s="26"/>
      <c r="G30" s="27" t="s">
        <v>22</v>
      </c>
      <c r="H30" s="25"/>
      <c r="I30" s="25"/>
      <c r="J30" s="25"/>
      <c r="K30" s="25"/>
      <c r="L30" s="29"/>
      <c r="M30" s="251">
        <f>'Anlage - Gülle-Jaucheanfall (a)'!Q42</f>
        <v>0</v>
      </c>
      <c r="N30" s="252">
        <f>M30</f>
        <v>0</v>
      </c>
    </row>
    <row r="31" spans="1:15" x14ac:dyDescent="0.2">
      <c r="B31" s="23"/>
      <c r="C31" s="23"/>
      <c r="D31" s="25"/>
      <c r="E31" s="26"/>
      <c r="F31" s="26"/>
      <c r="G31" s="404" t="s">
        <v>345</v>
      </c>
      <c r="H31" s="409"/>
      <c r="I31" s="409"/>
      <c r="J31" s="409"/>
      <c r="K31" s="409"/>
      <c r="L31" s="410"/>
      <c r="M31" s="407">
        <f>SUM(M29:M30)</f>
        <v>0</v>
      </c>
      <c r="N31" s="408">
        <f>SUM(N29:N30)</f>
        <v>0</v>
      </c>
    </row>
    <row r="32" spans="1:15" x14ac:dyDescent="0.2">
      <c r="B32" s="23"/>
      <c r="C32" s="23"/>
      <c r="D32" s="25"/>
      <c r="E32" s="26"/>
      <c r="F32" s="26"/>
      <c r="G32" s="27"/>
      <c r="H32" s="25"/>
      <c r="I32" s="25"/>
      <c r="J32" s="25"/>
      <c r="K32" s="25"/>
      <c r="L32" s="29"/>
      <c r="M32" s="251"/>
      <c r="N32" s="254"/>
    </row>
    <row r="33" spans="1:14" x14ac:dyDescent="0.2">
      <c r="B33" s="23"/>
      <c r="C33" s="23"/>
      <c r="D33" s="25"/>
      <c r="E33" s="26"/>
      <c r="F33" s="26"/>
      <c r="G33" s="404" t="s">
        <v>382</v>
      </c>
      <c r="H33" s="409"/>
      <c r="I33" s="409"/>
      <c r="J33" s="409"/>
      <c r="K33" s="409"/>
      <c r="L33" s="410"/>
      <c r="M33" s="411">
        <f>M30+M29+M25+M20+M19+M27</f>
        <v>0</v>
      </c>
      <c r="N33" s="412">
        <f>N30+N29+N25+N20+N19+N27</f>
        <v>0</v>
      </c>
    </row>
    <row r="34" spans="1:14" x14ac:dyDescent="0.2">
      <c r="A34" s="244" t="s">
        <v>63</v>
      </c>
      <c r="B34" s="245" t="s">
        <v>123</v>
      </c>
      <c r="C34" s="245"/>
      <c r="D34" s="25"/>
      <c r="E34" s="26"/>
      <c r="F34" s="26"/>
      <c r="G34" s="447" t="s">
        <v>448</v>
      </c>
      <c r="N34" s="448">
        <f>N33-O21</f>
        <v>0</v>
      </c>
    </row>
    <row r="35" spans="1:14" x14ac:dyDescent="0.2">
      <c r="A35" s="244" t="s">
        <v>60</v>
      </c>
      <c r="B35" s="245" t="s">
        <v>124</v>
      </c>
      <c r="C35" s="245"/>
      <c r="D35" s="25"/>
      <c r="E35" s="26"/>
      <c r="F35" s="26"/>
      <c r="G35" s="447" t="s">
        <v>449</v>
      </c>
      <c r="N35" s="448">
        <f>N34/2</f>
        <v>0</v>
      </c>
    </row>
    <row r="36" spans="1:14" x14ac:dyDescent="0.2">
      <c r="A36" s="244" t="s">
        <v>61</v>
      </c>
      <c r="B36" s="244" t="s">
        <v>125</v>
      </c>
      <c r="C36" s="245"/>
      <c r="D36" s="25"/>
      <c r="E36" s="26"/>
      <c r="F36" s="26"/>
    </row>
    <row r="37" spans="1:14" x14ac:dyDescent="0.2">
      <c r="A37" s="244" t="s">
        <v>62</v>
      </c>
      <c r="B37" s="244" t="s">
        <v>126</v>
      </c>
      <c r="C37" s="245"/>
      <c r="D37" s="25"/>
      <c r="E37" s="26"/>
      <c r="F37" s="26"/>
    </row>
    <row r="38" spans="1:14" x14ac:dyDescent="0.2">
      <c r="A38" s="244"/>
      <c r="B38" s="245"/>
      <c r="C38" s="245"/>
      <c r="D38" s="25"/>
      <c r="E38" s="26"/>
      <c r="F38" s="26"/>
    </row>
    <row r="39" spans="1:14" x14ac:dyDescent="0.2">
      <c r="A39" s="244"/>
      <c r="B39" s="245"/>
      <c r="C39" s="245"/>
    </row>
    <row r="40" spans="1:14" x14ac:dyDescent="0.2">
      <c r="A40" s="244"/>
      <c r="B40" s="245"/>
      <c r="C40" s="245"/>
    </row>
    <row r="41" spans="1:14" x14ac:dyDescent="0.2">
      <c r="A41" s="244"/>
      <c r="B41" s="245"/>
      <c r="C41" s="245"/>
    </row>
    <row r="42" spans="1:14" x14ac:dyDescent="0.2">
      <c r="A42" s="243"/>
      <c r="B42" s="243"/>
      <c r="C42" s="243"/>
    </row>
    <row r="43" spans="1:14" x14ac:dyDescent="0.2">
      <c r="A43" s="243"/>
      <c r="B43" s="244"/>
      <c r="C43" s="243"/>
    </row>
    <row r="44" spans="1:14" x14ac:dyDescent="0.2">
      <c r="A44" s="244" t="s">
        <v>61</v>
      </c>
      <c r="B44" s="244" t="s">
        <v>332</v>
      </c>
      <c r="C44" s="243" t="s">
        <v>338</v>
      </c>
    </row>
    <row r="45" spans="1:14" x14ac:dyDescent="0.2">
      <c r="A45" s="244" t="s">
        <v>62</v>
      </c>
      <c r="B45" s="244" t="s">
        <v>333</v>
      </c>
      <c r="C45" s="243" t="s">
        <v>339</v>
      </c>
    </row>
    <row r="46" spans="1:14" x14ac:dyDescent="0.2">
      <c r="A46" s="243"/>
      <c r="B46" s="243"/>
      <c r="C46" s="243" t="s">
        <v>340</v>
      </c>
    </row>
    <row r="47" spans="1:14" x14ac:dyDescent="0.2">
      <c r="A47" s="243"/>
      <c r="B47" s="243"/>
      <c r="C47" s="243" t="s">
        <v>341</v>
      </c>
    </row>
    <row r="48" spans="1:14" x14ac:dyDescent="0.2">
      <c r="A48" s="243"/>
      <c r="B48" s="243"/>
      <c r="C48" s="243"/>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CCFFFF"/>
  </sheetPr>
  <dimension ref="A1:N130"/>
  <sheetViews>
    <sheetView zoomScaleNormal="100" workbookViewId="0">
      <pane ySplit="5" topLeftCell="A84" activePane="bottomLeft" state="frozen"/>
      <selection pane="bottomLeft" activeCell="A93" sqref="A93:XFD93"/>
    </sheetView>
  </sheetViews>
  <sheetFormatPr baseColWidth="10" defaultColWidth="11.42578125" defaultRowHeight="12.75" x14ac:dyDescent="0.2"/>
  <cols>
    <col min="1" max="1" width="4.28515625" style="1" customWidth="1"/>
    <col min="2" max="2" width="70.140625" style="1" customWidth="1"/>
    <col min="3" max="4" width="11.42578125" style="1" customWidth="1"/>
    <col min="5" max="5" width="5.140625" style="1" customWidth="1"/>
    <col min="6" max="6" width="8" style="1" customWidth="1"/>
    <col min="7" max="7" width="13.7109375" style="86" customWidth="1"/>
    <col min="8" max="8" width="22.5703125" style="1" customWidth="1"/>
    <col min="9" max="9" width="24" style="1" customWidth="1"/>
    <col min="10" max="10" width="24" style="82" customWidth="1"/>
    <col min="11" max="11" width="9.42578125" style="1" customWidth="1"/>
    <col min="12" max="13" width="6" style="1" customWidth="1"/>
    <col min="14" max="14" width="11.5703125"/>
    <col min="15" max="16384" width="11.42578125" style="1"/>
  </cols>
  <sheetData>
    <row r="1" spans="1:14" s="319" customFormat="1" ht="17.45" customHeight="1" x14ac:dyDescent="0.2">
      <c r="B1" s="361" t="s">
        <v>324</v>
      </c>
      <c r="G1" s="320"/>
      <c r="H1" s="320"/>
      <c r="I1" s="320"/>
      <c r="J1" s="321"/>
      <c r="N1" s="323"/>
    </row>
    <row r="2" spans="1:14" s="319" customFormat="1" ht="13.5" customHeight="1" x14ac:dyDescent="0.25">
      <c r="B2" s="739" t="s">
        <v>418</v>
      </c>
      <c r="C2" s="732" t="s">
        <v>329</v>
      </c>
      <c r="D2" s="734"/>
      <c r="F2" s="322" t="s">
        <v>3</v>
      </c>
      <c r="G2" s="326" t="s">
        <v>415</v>
      </c>
      <c r="H2" s="741" t="s">
        <v>416</v>
      </c>
      <c r="I2" s="742"/>
      <c r="J2" s="327" t="s">
        <v>417</v>
      </c>
      <c r="K2" s="322" t="s">
        <v>189</v>
      </c>
      <c r="L2" s="735" t="s">
        <v>190</v>
      </c>
      <c r="M2" s="736"/>
      <c r="N2" s="323"/>
    </row>
    <row r="3" spans="1:14" s="319" customFormat="1" x14ac:dyDescent="0.2">
      <c r="B3" s="740"/>
      <c r="C3" s="325" t="s">
        <v>328</v>
      </c>
      <c r="D3" s="325" t="s">
        <v>3</v>
      </c>
      <c r="F3" s="732" t="s">
        <v>188</v>
      </c>
      <c r="G3" s="733"/>
      <c r="H3" s="733"/>
      <c r="I3" s="733"/>
      <c r="J3" s="734"/>
      <c r="K3" s="324" t="s">
        <v>187</v>
      </c>
      <c r="L3" s="737"/>
      <c r="M3" s="738"/>
      <c r="N3" s="323"/>
    </row>
    <row r="4" spans="1:14" x14ac:dyDescent="0.2">
      <c r="A4" s="319"/>
      <c r="B4" s="4"/>
      <c r="C4" s="4"/>
      <c r="D4" s="4"/>
      <c r="E4" s="3">
        <v>1</v>
      </c>
      <c r="F4" s="2" t="s">
        <v>2</v>
      </c>
      <c r="G4" s="83">
        <v>0</v>
      </c>
    </row>
    <row r="5" spans="1:14" x14ac:dyDescent="0.2">
      <c r="A5" s="319"/>
      <c r="B5" s="2"/>
      <c r="C5" s="2"/>
      <c r="D5" s="186"/>
      <c r="E5" s="3">
        <v>2</v>
      </c>
      <c r="F5" s="2" t="s">
        <v>2</v>
      </c>
      <c r="G5" s="84">
        <v>0</v>
      </c>
      <c r="H5" s="1">
        <v>0.85</v>
      </c>
      <c r="I5" s="1">
        <v>0.7</v>
      </c>
    </row>
    <row r="6" spans="1:14" ht="13.9" customHeight="1" x14ac:dyDescent="0.2">
      <c r="A6" s="197"/>
      <c r="B6" s="198" t="s">
        <v>79</v>
      </c>
      <c r="C6" s="198">
        <v>16.600000000000001</v>
      </c>
      <c r="D6" s="199" t="s">
        <v>438</v>
      </c>
      <c r="E6" s="3">
        <v>100</v>
      </c>
      <c r="F6" s="2" t="s">
        <v>479</v>
      </c>
      <c r="G6" s="84">
        <v>16.600000000000001</v>
      </c>
      <c r="H6" s="1">
        <v>0.85</v>
      </c>
      <c r="I6" s="1">
        <v>0.7</v>
      </c>
      <c r="J6" s="82">
        <v>6.4</v>
      </c>
      <c r="K6" s="1">
        <v>3</v>
      </c>
      <c r="L6" s="1">
        <v>4</v>
      </c>
      <c r="M6" s="1">
        <v>5</v>
      </c>
    </row>
    <row r="7" spans="1:14" x14ac:dyDescent="0.2">
      <c r="A7" s="197"/>
      <c r="B7" s="198" t="s">
        <v>93</v>
      </c>
      <c r="C7" s="200">
        <v>45</v>
      </c>
      <c r="D7" s="199" t="s">
        <v>326</v>
      </c>
      <c r="E7" s="3">
        <v>100</v>
      </c>
      <c r="F7" s="92" t="s">
        <v>192</v>
      </c>
      <c r="G7" s="84">
        <v>45</v>
      </c>
      <c r="H7" s="1">
        <v>0.85</v>
      </c>
      <c r="I7" s="1">
        <v>0.7</v>
      </c>
      <c r="J7" s="82">
        <v>15</v>
      </c>
      <c r="K7" s="1">
        <v>8</v>
      </c>
      <c r="L7" s="1">
        <v>4</v>
      </c>
      <c r="M7" s="1">
        <v>5</v>
      </c>
    </row>
    <row r="8" spans="1:14" x14ac:dyDescent="0.2">
      <c r="A8" s="197"/>
      <c r="B8" s="198" t="s">
        <v>94</v>
      </c>
      <c r="C8" s="200">
        <v>48</v>
      </c>
      <c r="D8" s="199" t="s">
        <v>326</v>
      </c>
      <c r="E8" s="3">
        <v>100</v>
      </c>
      <c r="F8" s="92" t="s">
        <v>192</v>
      </c>
      <c r="G8" s="84">
        <v>48</v>
      </c>
      <c r="H8" s="1">
        <v>0.85</v>
      </c>
      <c r="I8" s="1">
        <v>0.7</v>
      </c>
      <c r="J8" s="82">
        <v>15.5</v>
      </c>
      <c r="K8" s="1">
        <v>7</v>
      </c>
      <c r="L8" s="1">
        <v>4</v>
      </c>
      <c r="M8" s="1">
        <v>5</v>
      </c>
    </row>
    <row r="9" spans="1:14" x14ac:dyDescent="0.2">
      <c r="A9" s="197"/>
      <c r="B9" s="198" t="s">
        <v>95</v>
      </c>
      <c r="C9" s="200">
        <v>57</v>
      </c>
      <c r="D9" s="199" t="s">
        <v>326</v>
      </c>
      <c r="E9" s="3">
        <v>100</v>
      </c>
      <c r="F9" s="92" t="s">
        <v>192</v>
      </c>
      <c r="G9" s="84">
        <v>57</v>
      </c>
      <c r="H9" s="1">
        <v>0.85</v>
      </c>
      <c r="I9" s="1">
        <v>0.7</v>
      </c>
      <c r="J9" s="82">
        <v>16.399999999999999</v>
      </c>
      <c r="K9" s="1">
        <v>5</v>
      </c>
      <c r="L9" s="1">
        <v>4</v>
      </c>
      <c r="M9" s="1">
        <v>5</v>
      </c>
    </row>
    <row r="10" spans="1:14" x14ac:dyDescent="0.2">
      <c r="A10" s="197"/>
      <c r="B10" s="198" t="s">
        <v>96</v>
      </c>
      <c r="C10" s="200">
        <v>54</v>
      </c>
      <c r="D10" s="199" t="s">
        <v>326</v>
      </c>
      <c r="E10" s="3">
        <v>100</v>
      </c>
      <c r="F10" s="92" t="s">
        <v>192</v>
      </c>
      <c r="G10" s="84">
        <v>54</v>
      </c>
      <c r="H10" s="1">
        <v>0.85</v>
      </c>
      <c r="I10" s="1">
        <v>0.7</v>
      </c>
      <c r="J10" s="82">
        <v>16</v>
      </c>
      <c r="K10" s="1">
        <v>6</v>
      </c>
      <c r="L10" s="1">
        <v>4</v>
      </c>
      <c r="M10" s="1">
        <v>5</v>
      </c>
    </row>
    <row r="11" spans="1:14" x14ac:dyDescent="0.2">
      <c r="A11" s="197"/>
      <c r="B11" s="201" t="s">
        <v>97</v>
      </c>
      <c r="C11" s="202">
        <v>114</v>
      </c>
      <c r="D11" s="199" t="s">
        <v>326</v>
      </c>
      <c r="E11" s="3">
        <v>100</v>
      </c>
      <c r="F11" s="92" t="s">
        <v>192</v>
      </c>
      <c r="G11" s="84">
        <v>114</v>
      </c>
      <c r="H11" s="1">
        <v>0.85</v>
      </c>
      <c r="I11" s="1">
        <v>0.7</v>
      </c>
      <c r="J11" s="82">
        <v>36</v>
      </c>
      <c r="K11" s="1">
        <v>10</v>
      </c>
      <c r="L11" s="1">
        <v>4</v>
      </c>
      <c r="M11" s="1">
        <v>5</v>
      </c>
    </row>
    <row r="12" spans="1:14" x14ac:dyDescent="0.2">
      <c r="A12" s="197"/>
      <c r="B12" s="201" t="s">
        <v>98</v>
      </c>
      <c r="C12" s="202">
        <v>129</v>
      </c>
      <c r="D12" s="199" t="s">
        <v>326</v>
      </c>
      <c r="E12" s="3">
        <v>100</v>
      </c>
      <c r="F12" s="92" t="s">
        <v>192</v>
      </c>
      <c r="G12" s="84">
        <v>129</v>
      </c>
      <c r="H12" s="1">
        <v>0.85</v>
      </c>
      <c r="I12" s="1">
        <v>0.7</v>
      </c>
      <c r="J12" s="82">
        <v>43</v>
      </c>
      <c r="K12" s="1">
        <v>11</v>
      </c>
      <c r="L12" s="1">
        <v>4</v>
      </c>
      <c r="M12" s="1">
        <v>5</v>
      </c>
    </row>
    <row r="13" spans="1:14" x14ac:dyDescent="0.2">
      <c r="A13" s="197"/>
      <c r="B13" s="201" t="s">
        <v>99</v>
      </c>
      <c r="C13" s="202">
        <v>143</v>
      </c>
      <c r="D13" s="199" t="s">
        <v>326</v>
      </c>
      <c r="E13" s="3">
        <v>100</v>
      </c>
      <c r="F13" s="92" t="s">
        <v>192</v>
      </c>
      <c r="G13" s="84">
        <v>143</v>
      </c>
      <c r="H13" s="1">
        <v>0.85</v>
      </c>
      <c r="I13" s="1">
        <v>0.7</v>
      </c>
      <c r="J13" s="82">
        <v>47</v>
      </c>
      <c r="K13" s="1">
        <v>12</v>
      </c>
      <c r="L13" s="1">
        <v>4</v>
      </c>
      <c r="M13" s="1">
        <v>5</v>
      </c>
    </row>
    <row r="14" spans="1:14" x14ac:dyDescent="0.2">
      <c r="A14" s="197"/>
      <c r="B14" s="198" t="s">
        <v>247</v>
      </c>
      <c r="C14" s="200">
        <v>109</v>
      </c>
      <c r="D14" s="199" t="s">
        <v>326</v>
      </c>
      <c r="E14" s="3">
        <v>100</v>
      </c>
      <c r="F14" s="92" t="s">
        <v>192</v>
      </c>
      <c r="G14" s="84">
        <v>109</v>
      </c>
      <c r="H14" s="1">
        <v>0.85</v>
      </c>
      <c r="I14" s="1">
        <v>0.7</v>
      </c>
      <c r="J14" s="82">
        <v>37</v>
      </c>
      <c r="K14" s="1">
        <v>13</v>
      </c>
      <c r="L14" s="1">
        <v>4</v>
      </c>
      <c r="M14" s="1">
        <v>5</v>
      </c>
    </row>
    <row r="15" spans="1:14" x14ac:dyDescent="0.2">
      <c r="A15" s="197"/>
      <c r="B15" s="198" t="s">
        <v>248</v>
      </c>
      <c r="C15" s="200">
        <v>124</v>
      </c>
      <c r="D15" s="199" t="s">
        <v>326</v>
      </c>
      <c r="E15" s="3">
        <v>100</v>
      </c>
      <c r="F15" s="92" t="s">
        <v>192</v>
      </c>
      <c r="G15" s="84">
        <v>124</v>
      </c>
      <c r="H15" s="1">
        <v>0.85</v>
      </c>
      <c r="I15" s="1">
        <v>0.7</v>
      </c>
      <c r="J15" s="82">
        <v>43</v>
      </c>
      <c r="K15" s="1">
        <v>14</v>
      </c>
      <c r="L15" s="1">
        <v>4</v>
      </c>
      <c r="M15" s="1">
        <v>5</v>
      </c>
    </row>
    <row r="16" spans="1:14" x14ac:dyDescent="0.2">
      <c r="A16" s="197"/>
      <c r="B16" s="198" t="s">
        <v>249</v>
      </c>
      <c r="C16" s="200">
        <v>141</v>
      </c>
      <c r="D16" s="199" t="s">
        <v>326</v>
      </c>
      <c r="E16" s="3">
        <v>100</v>
      </c>
      <c r="F16" s="92" t="s">
        <v>192</v>
      </c>
      <c r="G16" s="84">
        <v>141</v>
      </c>
      <c r="H16" s="1">
        <v>0.85</v>
      </c>
      <c r="I16" s="1">
        <v>0.7</v>
      </c>
      <c r="J16" s="82">
        <v>48</v>
      </c>
      <c r="K16" s="1">
        <v>15</v>
      </c>
      <c r="L16" s="1">
        <v>4</v>
      </c>
      <c r="M16" s="1">
        <v>5</v>
      </c>
    </row>
    <row r="17" spans="1:13" x14ac:dyDescent="0.2">
      <c r="A17" s="197"/>
      <c r="B17" s="198" t="s">
        <v>250</v>
      </c>
      <c r="C17" s="200">
        <v>159</v>
      </c>
      <c r="D17" s="199" t="s">
        <v>326</v>
      </c>
      <c r="E17" s="3">
        <v>100</v>
      </c>
      <c r="F17" s="92" t="s">
        <v>192</v>
      </c>
      <c r="G17" s="84">
        <v>159</v>
      </c>
      <c r="H17" s="1">
        <v>0.85</v>
      </c>
      <c r="I17" s="1">
        <v>0.7</v>
      </c>
      <c r="J17" s="82">
        <v>55</v>
      </c>
      <c r="K17" s="1">
        <v>16</v>
      </c>
      <c r="L17" s="1">
        <v>4</v>
      </c>
      <c r="M17" s="1">
        <v>5</v>
      </c>
    </row>
    <row r="18" spans="1:13" x14ac:dyDescent="0.2">
      <c r="A18" s="197"/>
      <c r="B18" s="198" t="s">
        <v>100</v>
      </c>
      <c r="C18" s="200">
        <v>103</v>
      </c>
      <c r="D18" s="199" t="s">
        <v>326</v>
      </c>
      <c r="E18" s="3">
        <v>100</v>
      </c>
      <c r="F18" s="92" t="s">
        <v>192</v>
      </c>
      <c r="G18" s="84">
        <v>103</v>
      </c>
      <c r="H18" s="1">
        <v>0.85</v>
      </c>
      <c r="I18" s="1">
        <v>0.7</v>
      </c>
      <c r="J18" s="82">
        <v>37</v>
      </c>
      <c r="K18" s="1">
        <v>17</v>
      </c>
      <c r="L18" s="1">
        <v>4</v>
      </c>
      <c r="M18" s="1">
        <v>5</v>
      </c>
    </row>
    <row r="19" spans="1:13" x14ac:dyDescent="0.2">
      <c r="A19" s="197"/>
      <c r="B19" s="198" t="s">
        <v>101</v>
      </c>
      <c r="C19" s="200">
        <v>117</v>
      </c>
      <c r="D19" s="199" t="s">
        <v>326</v>
      </c>
      <c r="E19" s="3">
        <v>100</v>
      </c>
      <c r="F19" s="92" t="s">
        <v>192</v>
      </c>
      <c r="G19" s="84">
        <v>117</v>
      </c>
      <c r="H19" s="1">
        <v>0.85</v>
      </c>
      <c r="I19" s="1">
        <v>0.7</v>
      </c>
      <c r="J19" s="82">
        <v>42</v>
      </c>
      <c r="K19" s="1">
        <v>18</v>
      </c>
      <c r="L19" s="1">
        <v>4</v>
      </c>
      <c r="M19" s="1">
        <v>5</v>
      </c>
    </row>
    <row r="20" spans="1:13" x14ac:dyDescent="0.2">
      <c r="A20" s="197"/>
      <c r="B20" s="198" t="s">
        <v>102</v>
      </c>
      <c r="C20" s="200">
        <v>134</v>
      </c>
      <c r="D20" s="199" t="s">
        <v>326</v>
      </c>
      <c r="E20" s="3">
        <v>100</v>
      </c>
      <c r="F20" s="92" t="s">
        <v>192</v>
      </c>
      <c r="G20" s="84">
        <v>134</v>
      </c>
      <c r="H20" s="1">
        <v>0.85</v>
      </c>
      <c r="I20" s="1">
        <v>0.7</v>
      </c>
      <c r="J20" s="82">
        <v>47</v>
      </c>
      <c r="K20" s="1">
        <v>19</v>
      </c>
      <c r="L20" s="1">
        <v>4</v>
      </c>
      <c r="M20" s="1">
        <v>5</v>
      </c>
    </row>
    <row r="21" spans="1:13" x14ac:dyDescent="0.2">
      <c r="A21" s="197"/>
      <c r="B21" s="198" t="s">
        <v>103</v>
      </c>
      <c r="C21" s="200">
        <v>153</v>
      </c>
      <c r="D21" s="199" t="s">
        <v>326</v>
      </c>
      <c r="E21" s="3">
        <v>100</v>
      </c>
      <c r="F21" s="92" t="s">
        <v>192</v>
      </c>
      <c r="G21" s="84">
        <v>153</v>
      </c>
      <c r="H21" s="1">
        <v>0.85</v>
      </c>
      <c r="I21" s="1">
        <v>0.7</v>
      </c>
      <c r="J21" s="82">
        <v>52</v>
      </c>
      <c r="K21" s="1">
        <v>20</v>
      </c>
      <c r="L21" s="1">
        <v>4</v>
      </c>
      <c r="M21" s="1">
        <v>5</v>
      </c>
    </row>
    <row r="22" spans="1:13" x14ac:dyDescent="0.2">
      <c r="A22" s="197"/>
      <c r="B22" s="198" t="s">
        <v>105</v>
      </c>
      <c r="C22" s="200">
        <v>76</v>
      </c>
      <c r="D22" s="199" t="s">
        <v>326</v>
      </c>
      <c r="E22" s="3">
        <v>100</v>
      </c>
      <c r="F22" s="92" t="s">
        <v>192</v>
      </c>
      <c r="G22" s="84">
        <v>76</v>
      </c>
      <c r="H22" s="1">
        <v>0.85</v>
      </c>
      <c r="I22" s="1">
        <v>0.7</v>
      </c>
      <c r="J22" s="82">
        <v>27</v>
      </c>
      <c r="K22" s="1">
        <v>25</v>
      </c>
      <c r="L22" s="1">
        <v>4</v>
      </c>
      <c r="M22" s="1">
        <v>5</v>
      </c>
    </row>
    <row r="23" spans="1:13" x14ac:dyDescent="0.2">
      <c r="A23" s="197"/>
      <c r="B23" s="198" t="s">
        <v>106</v>
      </c>
      <c r="C23" s="200">
        <v>91</v>
      </c>
      <c r="D23" s="199" t="s">
        <v>326</v>
      </c>
      <c r="E23" s="3">
        <v>100</v>
      </c>
      <c r="F23" s="92" t="s">
        <v>192</v>
      </c>
      <c r="G23" s="84">
        <v>91</v>
      </c>
      <c r="H23" s="1">
        <v>0.85</v>
      </c>
      <c r="I23" s="1">
        <v>0.7</v>
      </c>
      <c r="J23" s="82">
        <v>33</v>
      </c>
      <c r="K23" s="1">
        <v>26</v>
      </c>
      <c r="L23" s="1">
        <v>4</v>
      </c>
      <c r="M23" s="1">
        <v>5</v>
      </c>
    </row>
    <row r="24" spans="1:13" x14ac:dyDescent="0.2">
      <c r="A24" s="197"/>
      <c r="B24" s="198" t="s">
        <v>107</v>
      </c>
      <c r="C24" s="200">
        <v>111</v>
      </c>
      <c r="D24" s="199" t="s">
        <v>326</v>
      </c>
      <c r="E24" s="3">
        <v>100</v>
      </c>
      <c r="F24" s="92" t="s">
        <v>192</v>
      </c>
      <c r="G24" s="84">
        <v>111</v>
      </c>
      <c r="H24" s="1">
        <v>0.85</v>
      </c>
      <c r="I24" s="1">
        <v>0.7</v>
      </c>
      <c r="J24" s="82">
        <v>42</v>
      </c>
      <c r="K24" s="1">
        <v>27</v>
      </c>
      <c r="L24" s="1">
        <v>4</v>
      </c>
      <c r="M24" s="1">
        <v>5</v>
      </c>
    </row>
    <row r="25" spans="1:13" x14ac:dyDescent="0.2">
      <c r="A25" s="197"/>
      <c r="B25" s="198" t="s">
        <v>251</v>
      </c>
      <c r="C25" s="200">
        <v>100</v>
      </c>
      <c r="D25" s="199" t="s">
        <v>438</v>
      </c>
      <c r="E25" s="3">
        <v>100</v>
      </c>
      <c r="F25" s="92" t="s">
        <v>192</v>
      </c>
      <c r="G25" s="84">
        <v>100</v>
      </c>
      <c r="H25" s="1">
        <v>0.85</v>
      </c>
      <c r="I25" s="1">
        <v>0.7</v>
      </c>
      <c r="J25" s="82">
        <v>36</v>
      </c>
      <c r="K25" s="1">
        <v>21</v>
      </c>
      <c r="L25" s="1">
        <v>4</v>
      </c>
      <c r="M25" s="1">
        <v>5</v>
      </c>
    </row>
    <row r="26" spans="1:13" x14ac:dyDescent="0.2">
      <c r="A26" s="197"/>
      <c r="B26" s="198" t="s">
        <v>252</v>
      </c>
      <c r="C26" s="200">
        <v>115</v>
      </c>
      <c r="D26" s="199" t="s">
        <v>438</v>
      </c>
      <c r="E26" s="3">
        <v>100</v>
      </c>
      <c r="F26" s="92" t="s">
        <v>192</v>
      </c>
      <c r="G26" s="84">
        <v>115</v>
      </c>
      <c r="H26" s="1">
        <v>0.85</v>
      </c>
      <c r="I26" s="1">
        <v>0.7</v>
      </c>
      <c r="J26" s="82">
        <v>42</v>
      </c>
      <c r="K26" s="1">
        <v>22</v>
      </c>
      <c r="L26" s="1">
        <v>4</v>
      </c>
      <c r="M26" s="1">
        <v>5</v>
      </c>
    </row>
    <row r="27" spans="1:13" x14ac:dyDescent="0.2">
      <c r="A27" s="197"/>
      <c r="B27" s="198" t="s">
        <v>253</v>
      </c>
      <c r="C27" s="200">
        <v>133</v>
      </c>
      <c r="D27" s="199" t="s">
        <v>438</v>
      </c>
      <c r="E27" s="3">
        <v>100</v>
      </c>
      <c r="F27" s="92" t="s">
        <v>192</v>
      </c>
      <c r="G27" s="84">
        <v>133</v>
      </c>
      <c r="H27" s="1">
        <v>0.85</v>
      </c>
      <c r="I27" s="1">
        <v>0.7</v>
      </c>
      <c r="J27" s="82">
        <v>47</v>
      </c>
      <c r="K27" s="1">
        <v>23</v>
      </c>
      <c r="L27" s="1">
        <v>4</v>
      </c>
      <c r="M27" s="1">
        <v>5</v>
      </c>
    </row>
    <row r="28" spans="1:13" x14ac:dyDescent="0.2">
      <c r="A28" s="197"/>
      <c r="B28" s="198" t="s">
        <v>104</v>
      </c>
      <c r="C28" s="200">
        <v>152</v>
      </c>
      <c r="D28" s="199" t="s">
        <v>438</v>
      </c>
      <c r="E28" s="3">
        <v>100</v>
      </c>
      <c r="F28" s="92" t="s">
        <v>192</v>
      </c>
      <c r="G28" s="84">
        <v>152</v>
      </c>
      <c r="H28" s="1">
        <v>0.85</v>
      </c>
      <c r="I28" s="1">
        <v>0.7</v>
      </c>
      <c r="J28" s="82">
        <v>52</v>
      </c>
      <c r="K28" s="1">
        <v>24</v>
      </c>
      <c r="L28" s="1">
        <v>4</v>
      </c>
      <c r="M28" s="1">
        <v>5</v>
      </c>
    </row>
    <row r="29" spans="1:13" x14ac:dyDescent="0.2">
      <c r="A29" s="197"/>
      <c r="B29" s="198" t="s">
        <v>254</v>
      </c>
      <c r="C29" s="200">
        <v>88</v>
      </c>
      <c r="D29" s="199" t="s">
        <v>438</v>
      </c>
      <c r="E29" s="3">
        <v>100</v>
      </c>
      <c r="F29" s="92" t="s">
        <v>192</v>
      </c>
      <c r="G29" s="84">
        <v>88</v>
      </c>
      <c r="H29" s="1">
        <v>0.85</v>
      </c>
      <c r="I29" s="1">
        <v>0.7</v>
      </c>
      <c r="J29" s="82">
        <v>26</v>
      </c>
      <c r="K29" s="1">
        <v>41</v>
      </c>
      <c r="L29" s="1">
        <v>4</v>
      </c>
      <c r="M29" s="1">
        <v>5</v>
      </c>
    </row>
    <row r="30" spans="1:13" x14ac:dyDescent="0.2">
      <c r="A30" s="197"/>
      <c r="B30" s="198" t="s">
        <v>255</v>
      </c>
      <c r="C30" s="200">
        <v>105</v>
      </c>
      <c r="D30" s="199" t="s">
        <v>438</v>
      </c>
      <c r="E30" s="3">
        <v>100</v>
      </c>
      <c r="F30" s="92" t="s">
        <v>192</v>
      </c>
      <c r="G30" s="84">
        <v>105</v>
      </c>
      <c r="H30" s="1">
        <v>0.85</v>
      </c>
      <c r="I30" s="1">
        <v>0.7</v>
      </c>
      <c r="J30" s="82">
        <v>31</v>
      </c>
      <c r="K30" s="1">
        <v>42</v>
      </c>
      <c r="L30" s="1">
        <v>4</v>
      </c>
      <c r="M30" s="1">
        <v>5</v>
      </c>
    </row>
    <row r="31" spans="1:13" x14ac:dyDescent="0.2">
      <c r="A31" s="197"/>
      <c r="B31" s="198" t="s">
        <v>256</v>
      </c>
      <c r="C31" s="200">
        <v>114</v>
      </c>
      <c r="D31" s="199" t="s">
        <v>438</v>
      </c>
      <c r="E31" s="3">
        <v>100</v>
      </c>
      <c r="F31" s="92" t="s">
        <v>192</v>
      </c>
      <c r="G31" s="84">
        <v>114</v>
      </c>
      <c r="H31" s="1">
        <v>0.85</v>
      </c>
      <c r="I31" s="1">
        <v>0.7</v>
      </c>
      <c r="J31" s="82">
        <v>33</v>
      </c>
      <c r="K31" s="1">
        <v>43</v>
      </c>
      <c r="L31" s="1">
        <v>4</v>
      </c>
      <c r="M31" s="1">
        <v>5</v>
      </c>
    </row>
    <row r="32" spans="1:13" x14ac:dyDescent="0.2">
      <c r="A32" s="197"/>
      <c r="B32" s="198" t="s">
        <v>259</v>
      </c>
      <c r="C32" s="200">
        <v>36.6</v>
      </c>
      <c r="D32" s="199" t="s">
        <v>438</v>
      </c>
      <c r="E32" s="3">
        <v>100</v>
      </c>
      <c r="F32" s="92" t="s">
        <v>192</v>
      </c>
      <c r="G32" s="84">
        <v>36.6</v>
      </c>
      <c r="H32" s="1">
        <v>0.85</v>
      </c>
      <c r="I32" s="1">
        <v>0.7</v>
      </c>
      <c r="J32" s="82">
        <v>14.2</v>
      </c>
      <c r="K32" s="1">
        <v>36</v>
      </c>
      <c r="L32" s="1">
        <v>4</v>
      </c>
      <c r="M32" s="1">
        <v>5</v>
      </c>
    </row>
    <row r="33" spans="1:13" x14ac:dyDescent="0.2">
      <c r="A33" s="197"/>
      <c r="B33" s="198" t="s">
        <v>260</v>
      </c>
      <c r="C33" s="200">
        <v>39.1</v>
      </c>
      <c r="D33" s="199" t="s">
        <v>438</v>
      </c>
      <c r="E33" s="3">
        <v>100</v>
      </c>
      <c r="F33" s="92" t="s">
        <v>192</v>
      </c>
      <c r="G33" s="84">
        <v>39.1</v>
      </c>
      <c r="H33" s="1">
        <v>0.85</v>
      </c>
      <c r="I33" s="1">
        <v>0.7</v>
      </c>
      <c r="J33" s="82">
        <v>14.3</v>
      </c>
      <c r="K33" s="1">
        <v>37</v>
      </c>
      <c r="L33" s="1">
        <v>4</v>
      </c>
      <c r="M33" s="1">
        <v>5</v>
      </c>
    </row>
    <row r="34" spans="1:13" x14ac:dyDescent="0.2">
      <c r="A34" s="197"/>
      <c r="B34" s="198" t="s">
        <v>261</v>
      </c>
      <c r="C34" s="200">
        <v>40.700000000000003</v>
      </c>
      <c r="D34" s="199" t="s">
        <v>438</v>
      </c>
      <c r="E34" s="3">
        <v>100</v>
      </c>
      <c r="F34" s="92" t="s">
        <v>192</v>
      </c>
      <c r="G34" s="84">
        <v>40.700000000000003</v>
      </c>
      <c r="H34" s="1">
        <v>0.85</v>
      </c>
      <c r="I34" s="1">
        <v>0.7</v>
      </c>
      <c r="J34" s="82">
        <v>14.7</v>
      </c>
      <c r="K34" s="1">
        <v>38</v>
      </c>
      <c r="L34" s="1">
        <v>4</v>
      </c>
      <c r="M34" s="1">
        <v>5</v>
      </c>
    </row>
    <row r="35" spans="1:13" x14ac:dyDescent="0.2">
      <c r="A35" s="197"/>
      <c r="B35" s="198" t="s">
        <v>480</v>
      </c>
      <c r="C35" s="200">
        <v>41.3</v>
      </c>
      <c r="D35" s="199" t="s">
        <v>438</v>
      </c>
      <c r="E35" s="3">
        <v>100</v>
      </c>
      <c r="F35" s="92" t="s">
        <v>192</v>
      </c>
      <c r="G35" s="84">
        <v>41.3</v>
      </c>
      <c r="H35" s="1">
        <v>0.85</v>
      </c>
      <c r="I35" s="1">
        <v>0.7</v>
      </c>
      <c r="J35" s="82">
        <v>14.8</v>
      </c>
      <c r="K35" s="1">
        <v>39</v>
      </c>
      <c r="L35" s="1">
        <v>4</v>
      </c>
      <c r="M35" s="1">
        <v>5</v>
      </c>
    </row>
    <row r="36" spans="1:13" x14ac:dyDescent="0.2">
      <c r="A36" s="197"/>
      <c r="B36" s="198" t="s">
        <v>262</v>
      </c>
      <c r="C36" s="200">
        <v>13</v>
      </c>
      <c r="D36" s="199" t="s">
        <v>438</v>
      </c>
      <c r="E36" s="3">
        <v>100</v>
      </c>
      <c r="F36" s="2" t="s">
        <v>479</v>
      </c>
      <c r="G36" s="84">
        <v>13</v>
      </c>
      <c r="H36" s="1">
        <v>0.85</v>
      </c>
      <c r="I36" s="1">
        <v>0.7</v>
      </c>
      <c r="J36" s="82">
        <v>6.5</v>
      </c>
      <c r="K36" s="1">
        <v>31</v>
      </c>
      <c r="L36" s="1">
        <v>4</v>
      </c>
      <c r="M36" s="1">
        <v>5</v>
      </c>
    </row>
    <row r="37" spans="1:13" x14ac:dyDescent="0.2">
      <c r="A37" s="197"/>
      <c r="B37" s="198" t="s">
        <v>263</v>
      </c>
      <c r="C37" s="200">
        <v>15.9</v>
      </c>
      <c r="D37" s="199" t="s">
        <v>438</v>
      </c>
      <c r="E37" s="3">
        <v>100</v>
      </c>
      <c r="F37" s="2" t="s">
        <v>479</v>
      </c>
      <c r="G37" s="84">
        <v>15.9</v>
      </c>
      <c r="H37" s="1">
        <v>0.85</v>
      </c>
      <c r="I37" s="1">
        <v>0.7</v>
      </c>
      <c r="J37" s="82">
        <v>7.3</v>
      </c>
      <c r="K37" s="1">
        <v>32</v>
      </c>
      <c r="L37" s="1">
        <v>4</v>
      </c>
      <c r="M37" s="1">
        <v>5</v>
      </c>
    </row>
    <row r="38" spans="1:13" x14ac:dyDescent="0.2">
      <c r="A38" s="197"/>
      <c r="B38" s="198" t="s">
        <v>264</v>
      </c>
      <c r="C38" s="200">
        <v>31</v>
      </c>
      <c r="D38" s="199" t="s">
        <v>438</v>
      </c>
      <c r="E38" s="3">
        <v>100</v>
      </c>
      <c r="F38" s="2" t="s">
        <v>479</v>
      </c>
      <c r="G38" s="84">
        <v>31</v>
      </c>
      <c r="H38" s="1">
        <v>0.85</v>
      </c>
      <c r="I38" s="1">
        <v>0.7</v>
      </c>
      <c r="J38" s="82">
        <v>12.7</v>
      </c>
      <c r="K38" s="1">
        <v>30</v>
      </c>
      <c r="L38" s="1">
        <v>4</v>
      </c>
      <c r="M38" s="1">
        <v>5</v>
      </c>
    </row>
    <row r="39" spans="1:13" x14ac:dyDescent="0.2">
      <c r="A39" s="197"/>
      <c r="B39" s="198" t="s">
        <v>78</v>
      </c>
      <c r="C39" s="200">
        <v>14.6</v>
      </c>
      <c r="D39" s="199" t="s">
        <v>438</v>
      </c>
      <c r="E39" s="3">
        <v>100</v>
      </c>
      <c r="F39" s="2" t="s">
        <v>479</v>
      </c>
      <c r="G39" s="84">
        <v>14.6</v>
      </c>
      <c r="H39" s="1">
        <v>0.85</v>
      </c>
      <c r="I39" s="1">
        <v>0.7</v>
      </c>
      <c r="J39" s="82">
        <v>4.5</v>
      </c>
      <c r="K39" s="1">
        <v>34</v>
      </c>
      <c r="L39" s="1">
        <v>4</v>
      </c>
      <c r="M39" s="1">
        <v>5</v>
      </c>
    </row>
    <row r="40" spans="1:13" x14ac:dyDescent="0.2">
      <c r="A40" s="197"/>
      <c r="B40" s="198" t="s">
        <v>265</v>
      </c>
      <c r="C40" s="200">
        <v>15.7</v>
      </c>
      <c r="D40" s="199" t="s">
        <v>438</v>
      </c>
      <c r="E40" s="3">
        <v>100</v>
      </c>
      <c r="F40" s="2" t="s">
        <v>479</v>
      </c>
      <c r="G40" s="84">
        <v>15.7</v>
      </c>
      <c r="H40" s="1">
        <v>0.85</v>
      </c>
      <c r="I40" s="1">
        <v>0.7</v>
      </c>
      <c r="J40" s="82">
        <v>5.4</v>
      </c>
      <c r="K40" s="1">
        <v>33</v>
      </c>
      <c r="L40" s="1">
        <v>4</v>
      </c>
      <c r="M40" s="1">
        <v>5</v>
      </c>
    </row>
    <row r="41" spans="1:13" x14ac:dyDescent="0.2">
      <c r="A41" s="203"/>
      <c r="B41" s="190" t="s">
        <v>266</v>
      </c>
      <c r="C41" s="204">
        <v>27.1</v>
      </c>
      <c r="D41" s="191" t="s">
        <v>438</v>
      </c>
      <c r="E41" s="3">
        <v>100</v>
      </c>
      <c r="F41" s="2" t="s">
        <v>479</v>
      </c>
      <c r="G41" s="84">
        <v>27.1</v>
      </c>
      <c r="H41" s="1">
        <v>0.8</v>
      </c>
      <c r="I41" s="1">
        <v>0.7</v>
      </c>
      <c r="J41" s="82">
        <v>12.6</v>
      </c>
      <c r="K41" s="1">
        <v>46</v>
      </c>
      <c r="L41" s="1">
        <v>4</v>
      </c>
      <c r="M41" s="1">
        <v>5</v>
      </c>
    </row>
    <row r="42" spans="1:13" x14ac:dyDescent="0.2">
      <c r="A42" s="203"/>
      <c r="B42" s="190" t="s">
        <v>267</v>
      </c>
      <c r="C42" s="204">
        <v>24</v>
      </c>
      <c r="D42" s="191" t="s">
        <v>438</v>
      </c>
      <c r="E42" s="3">
        <v>100</v>
      </c>
      <c r="F42" s="2" t="s">
        <v>479</v>
      </c>
      <c r="G42" s="84">
        <v>24</v>
      </c>
      <c r="H42" s="1">
        <v>0.8</v>
      </c>
      <c r="I42" s="1">
        <v>0.7</v>
      </c>
      <c r="J42" s="82">
        <v>11</v>
      </c>
      <c r="K42" s="1">
        <v>47</v>
      </c>
      <c r="L42" s="1">
        <v>4</v>
      </c>
      <c r="M42" s="1">
        <v>5</v>
      </c>
    </row>
    <row r="43" spans="1:13" x14ac:dyDescent="0.2">
      <c r="A43" s="203"/>
      <c r="B43" s="190" t="s">
        <v>268</v>
      </c>
      <c r="C43" s="204">
        <v>23</v>
      </c>
      <c r="D43" s="191" t="s">
        <v>438</v>
      </c>
      <c r="E43" s="3">
        <v>100</v>
      </c>
      <c r="F43" s="2" t="s">
        <v>479</v>
      </c>
      <c r="G43" s="84">
        <v>23</v>
      </c>
      <c r="H43" s="1">
        <v>0.8</v>
      </c>
      <c r="I43" s="1">
        <v>0.7</v>
      </c>
      <c r="J43" s="82">
        <v>10.3</v>
      </c>
      <c r="K43" s="1">
        <v>48</v>
      </c>
      <c r="L43" s="1">
        <v>4</v>
      </c>
      <c r="M43" s="1">
        <v>5</v>
      </c>
    </row>
    <row r="44" spans="1:13" x14ac:dyDescent="0.2">
      <c r="A44" s="203"/>
      <c r="B44" s="190" t="s">
        <v>269</v>
      </c>
      <c r="C44" s="204">
        <v>27.3</v>
      </c>
      <c r="D44" s="191" t="s">
        <v>438</v>
      </c>
      <c r="E44" s="3">
        <v>100</v>
      </c>
      <c r="F44" s="2" t="s">
        <v>479</v>
      </c>
      <c r="G44" s="84">
        <v>27.3</v>
      </c>
      <c r="H44" s="1">
        <v>0.8</v>
      </c>
      <c r="I44" s="1">
        <v>0.7</v>
      </c>
      <c r="J44" s="82">
        <v>12.6</v>
      </c>
      <c r="K44" s="1">
        <v>49</v>
      </c>
      <c r="L44" s="1">
        <v>4</v>
      </c>
      <c r="M44" s="1">
        <v>5</v>
      </c>
    </row>
    <row r="45" spans="1:13" x14ac:dyDescent="0.2">
      <c r="A45" s="203"/>
      <c r="B45" s="190" t="s">
        <v>146</v>
      </c>
      <c r="C45" s="204">
        <v>24.1</v>
      </c>
      <c r="D45" s="191" t="s">
        <v>438</v>
      </c>
      <c r="E45" s="3">
        <v>100</v>
      </c>
      <c r="F45" s="2" t="s">
        <v>479</v>
      </c>
      <c r="G45" s="84">
        <v>24.1</v>
      </c>
      <c r="H45" s="1">
        <v>0.8</v>
      </c>
      <c r="I45" s="1">
        <v>0.7</v>
      </c>
      <c r="J45" s="82">
        <v>11.2</v>
      </c>
      <c r="K45" s="1">
        <v>50</v>
      </c>
      <c r="L45" s="1">
        <v>4</v>
      </c>
      <c r="M45" s="1">
        <v>5</v>
      </c>
    </row>
    <row r="46" spans="1:13" x14ac:dyDescent="0.2">
      <c r="A46" s="203"/>
      <c r="B46" s="190" t="s">
        <v>148</v>
      </c>
      <c r="C46" s="204">
        <v>23.1</v>
      </c>
      <c r="D46" s="191" t="s">
        <v>438</v>
      </c>
      <c r="E46" s="3">
        <v>100</v>
      </c>
      <c r="F46" s="2" t="s">
        <v>479</v>
      </c>
      <c r="G46" s="84">
        <v>23.1</v>
      </c>
      <c r="H46" s="1">
        <v>0.8</v>
      </c>
      <c r="I46" s="1">
        <v>0.7</v>
      </c>
      <c r="J46" s="82">
        <v>10.3</v>
      </c>
      <c r="K46" s="1">
        <v>51</v>
      </c>
      <c r="L46" s="1">
        <v>4</v>
      </c>
      <c r="M46" s="1">
        <v>5</v>
      </c>
    </row>
    <row r="47" spans="1:13" x14ac:dyDescent="0.2">
      <c r="A47" s="203"/>
      <c r="B47" s="190" t="s">
        <v>270</v>
      </c>
      <c r="C47" s="204">
        <v>27.5</v>
      </c>
      <c r="D47" s="191" t="s">
        <v>438</v>
      </c>
      <c r="E47" s="3">
        <v>100</v>
      </c>
      <c r="F47" s="2" t="s">
        <v>479</v>
      </c>
      <c r="G47" s="84">
        <v>27.5</v>
      </c>
      <c r="H47" s="1">
        <v>0.8</v>
      </c>
      <c r="I47" s="1">
        <v>0.7</v>
      </c>
      <c r="J47" s="82">
        <v>12.8</v>
      </c>
      <c r="K47" s="1">
        <v>52</v>
      </c>
      <c r="L47" s="1">
        <v>4</v>
      </c>
      <c r="M47" s="1">
        <v>5</v>
      </c>
    </row>
    <row r="48" spans="1:13" x14ac:dyDescent="0.2">
      <c r="A48" s="203"/>
      <c r="B48" s="190" t="s">
        <v>150</v>
      </c>
      <c r="C48" s="204">
        <v>24.2</v>
      </c>
      <c r="D48" s="191" t="s">
        <v>438</v>
      </c>
      <c r="E48" s="3">
        <v>100</v>
      </c>
      <c r="F48" s="2" t="s">
        <v>479</v>
      </c>
      <c r="G48" s="84">
        <v>24.2</v>
      </c>
      <c r="H48" s="1">
        <v>0.8</v>
      </c>
      <c r="I48" s="1">
        <v>0.7</v>
      </c>
      <c r="J48" s="82">
        <v>11.2</v>
      </c>
      <c r="K48" s="1">
        <v>53</v>
      </c>
      <c r="L48" s="1">
        <v>4</v>
      </c>
      <c r="M48" s="1">
        <v>5</v>
      </c>
    </row>
    <row r="49" spans="1:13" x14ac:dyDescent="0.2">
      <c r="A49" s="203"/>
      <c r="B49" s="190" t="s">
        <v>151</v>
      </c>
      <c r="C49" s="204">
        <v>23.2</v>
      </c>
      <c r="D49" s="191" t="s">
        <v>438</v>
      </c>
      <c r="E49" s="3">
        <v>100</v>
      </c>
      <c r="F49" s="2" t="s">
        <v>479</v>
      </c>
      <c r="G49" s="84">
        <v>23.2</v>
      </c>
      <c r="H49" s="1">
        <v>0.8</v>
      </c>
      <c r="I49" s="1">
        <v>0.7</v>
      </c>
      <c r="J49" s="82">
        <v>10.3</v>
      </c>
      <c r="K49" s="1">
        <v>54</v>
      </c>
      <c r="L49" s="1">
        <v>4</v>
      </c>
      <c r="M49" s="1">
        <v>5</v>
      </c>
    </row>
    <row r="50" spans="1:13" x14ac:dyDescent="0.2">
      <c r="A50" s="203"/>
      <c r="B50" s="190" t="s">
        <v>271</v>
      </c>
      <c r="C50" s="204">
        <v>39.200000000000003</v>
      </c>
      <c r="D50" s="191" t="s">
        <v>438</v>
      </c>
      <c r="E50" s="3">
        <v>100</v>
      </c>
      <c r="F50" s="2" t="s">
        <v>479</v>
      </c>
      <c r="G50" s="84">
        <v>39.200000000000003</v>
      </c>
      <c r="H50" s="1">
        <v>0.8</v>
      </c>
      <c r="I50" s="1">
        <v>0.7</v>
      </c>
      <c r="J50" s="82">
        <v>17.2</v>
      </c>
      <c r="K50" s="1">
        <v>55</v>
      </c>
      <c r="L50" s="1">
        <v>4</v>
      </c>
      <c r="M50" s="1">
        <v>5</v>
      </c>
    </row>
    <row r="51" spans="1:13" x14ac:dyDescent="0.2">
      <c r="A51" s="203"/>
      <c r="B51" s="190" t="s">
        <v>272</v>
      </c>
      <c r="C51" s="204">
        <v>35.1</v>
      </c>
      <c r="D51" s="191" t="s">
        <v>438</v>
      </c>
      <c r="E51" s="3">
        <v>100</v>
      </c>
      <c r="F51" s="2" t="s">
        <v>479</v>
      </c>
      <c r="G51" s="84">
        <v>35.1</v>
      </c>
      <c r="H51" s="1">
        <v>0.8</v>
      </c>
      <c r="I51" s="1">
        <v>0.7</v>
      </c>
      <c r="J51" s="82">
        <v>15.3</v>
      </c>
      <c r="K51" s="1">
        <v>56</v>
      </c>
      <c r="L51" s="1">
        <v>4</v>
      </c>
      <c r="M51" s="1">
        <v>5</v>
      </c>
    </row>
    <row r="52" spans="1:13" x14ac:dyDescent="0.2">
      <c r="A52" s="203"/>
      <c r="B52" s="190" t="s">
        <v>273</v>
      </c>
      <c r="C52" s="204">
        <v>33.5</v>
      </c>
      <c r="D52" s="191" t="s">
        <v>438</v>
      </c>
      <c r="E52" s="3">
        <v>100</v>
      </c>
      <c r="F52" s="2" t="s">
        <v>479</v>
      </c>
      <c r="G52" s="84">
        <v>33.5</v>
      </c>
      <c r="H52" s="1">
        <v>0.8</v>
      </c>
      <c r="I52" s="1">
        <v>0.7</v>
      </c>
      <c r="J52" s="82">
        <v>14</v>
      </c>
      <c r="K52" s="1">
        <v>57</v>
      </c>
      <c r="L52" s="1">
        <v>4</v>
      </c>
      <c r="M52" s="1">
        <v>5</v>
      </c>
    </row>
    <row r="53" spans="1:13" x14ac:dyDescent="0.2">
      <c r="A53" s="203"/>
      <c r="B53" s="190" t="s">
        <v>274</v>
      </c>
      <c r="C53" s="204">
        <v>41.1</v>
      </c>
      <c r="D53" s="191" t="s">
        <v>438</v>
      </c>
      <c r="E53" s="3">
        <v>100</v>
      </c>
      <c r="F53" s="2" t="s">
        <v>479</v>
      </c>
      <c r="G53" s="84">
        <v>41.1</v>
      </c>
      <c r="H53" s="1">
        <v>0.8</v>
      </c>
      <c r="I53" s="1">
        <v>0.7</v>
      </c>
      <c r="J53" s="82">
        <v>17.899999999999999</v>
      </c>
      <c r="K53" s="1">
        <v>58</v>
      </c>
      <c r="L53" s="1">
        <v>4</v>
      </c>
      <c r="M53" s="1">
        <v>5</v>
      </c>
    </row>
    <row r="54" spans="1:13" x14ac:dyDescent="0.2">
      <c r="A54" s="203"/>
      <c r="B54" s="190" t="s">
        <v>275</v>
      </c>
      <c r="C54" s="204">
        <v>36.799999999999997</v>
      </c>
      <c r="D54" s="191" t="s">
        <v>438</v>
      </c>
      <c r="E54" s="3">
        <v>100</v>
      </c>
      <c r="F54" s="2" t="s">
        <v>479</v>
      </c>
      <c r="G54" s="84">
        <v>36.799999999999997</v>
      </c>
      <c r="H54" s="1">
        <v>0.8</v>
      </c>
      <c r="I54" s="1">
        <v>0.7</v>
      </c>
      <c r="J54" s="82">
        <v>16</v>
      </c>
      <c r="K54" s="1">
        <v>59</v>
      </c>
      <c r="L54" s="1">
        <v>4</v>
      </c>
      <c r="M54" s="1">
        <v>5</v>
      </c>
    </row>
    <row r="55" spans="1:13" x14ac:dyDescent="0.2">
      <c r="A55" s="203"/>
      <c r="B55" s="190" t="s">
        <v>276</v>
      </c>
      <c r="C55" s="204">
        <v>35</v>
      </c>
      <c r="D55" s="191" t="s">
        <v>438</v>
      </c>
      <c r="E55" s="3">
        <v>100</v>
      </c>
      <c r="F55" s="2" t="s">
        <v>479</v>
      </c>
      <c r="G55" s="84">
        <v>35</v>
      </c>
      <c r="H55" s="1">
        <v>0.8</v>
      </c>
      <c r="I55" s="1">
        <v>0.7</v>
      </c>
      <c r="J55" s="82">
        <v>14.7</v>
      </c>
      <c r="K55" s="1">
        <v>60</v>
      </c>
      <c r="L55" s="1">
        <v>4</v>
      </c>
      <c r="M55" s="1">
        <v>5</v>
      </c>
    </row>
    <row r="56" spans="1:13" x14ac:dyDescent="0.2">
      <c r="A56" s="203"/>
      <c r="B56" s="190" t="s">
        <v>277</v>
      </c>
      <c r="C56" s="204">
        <v>42.9</v>
      </c>
      <c r="D56" s="191" t="s">
        <v>438</v>
      </c>
      <c r="E56" s="3">
        <v>100</v>
      </c>
      <c r="F56" s="2" t="s">
        <v>479</v>
      </c>
      <c r="G56" s="84">
        <v>42.9</v>
      </c>
      <c r="H56" s="1">
        <v>0.8</v>
      </c>
      <c r="I56" s="1">
        <v>0.7</v>
      </c>
      <c r="J56" s="82">
        <v>18.600000000000001</v>
      </c>
      <c r="K56" s="1">
        <v>61</v>
      </c>
      <c r="L56" s="1">
        <v>4</v>
      </c>
      <c r="M56" s="1">
        <v>5</v>
      </c>
    </row>
    <row r="57" spans="1:13" x14ac:dyDescent="0.2">
      <c r="A57" s="203"/>
      <c r="B57" s="190" t="s">
        <v>278</v>
      </c>
      <c r="C57" s="204">
        <v>38.4</v>
      </c>
      <c r="D57" s="191" t="s">
        <v>438</v>
      </c>
      <c r="E57" s="3">
        <v>100</v>
      </c>
      <c r="F57" s="2" t="s">
        <v>479</v>
      </c>
      <c r="G57" s="84">
        <v>38.4</v>
      </c>
      <c r="H57" s="1">
        <v>0.8</v>
      </c>
      <c r="I57" s="1">
        <v>0.7</v>
      </c>
      <c r="J57" s="82">
        <v>16.7</v>
      </c>
      <c r="K57" s="1">
        <v>62</v>
      </c>
      <c r="L57" s="1">
        <v>4</v>
      </c>
      <c r="M57" s="1">
        <v>5</v>
      </c>
    </row>
    <row r="58" spans="1:13" x14ac:dyDescent="0.2">
      <c r="A58" s="203"/>
      <c r="B58" s="190" t="s">
        <v>279</v>
      </c>
      <c r="C58" s="204">
        <v>36.6</v>
      </c>
      <c r="D58" s="191" t="s">
        <v>438</v>
      </c>
      <c r="E58" s="3">
        <v>100</v>
      </c>
      <c r="F58" s="2" t="s">
        <v>479</v>
      </c>
      <c r="G58" s="84">
        <v>36.6</v>
      </c>
      <c r="H58" s="1">
        <v>0.8</v>
      </c>
      <c r="I58" s="1">
        <v>0.7</v>
      </c>
      <c r="J58" s="82">
        <v>15.1</v>
      </c>
      <c r="K58" s="1">
        <v>63</v>
      </c>
      <c r="L58" s="1">
        <v>4</v>
      </c>
      <c r="M58" s="1">
        <v>5</v>
      </c>
    </row>
    <row r="59" spans="1:13" x14ac:dyDescent="0.2">
      <c r="A59" s="203"/>
      <c r="B59" s="190" t="s">
        <v>127</v>
      </c>
      <c r="C59" s="204">
        <v>3.8</v>
      </c>
      <c r="D59" s="191" t="s">
        <v>438</v>
      </c>
      <c r="E59" s="3">
        <v>100</v>
      </c>
      <c r="F59" s="2" t="s">
        <v>479</v>
      </c>
      <c r="G59" s="84">
        <v>3.8</v>
      </c>
      <c r="H59" s="1">
        <v>0.8</v>
      </c>
      <c r="I59" s="1">
        <v>0.7</v>
      </c>
      <c r="J59" s="82">
        <v>1.4</v>
      </c>
      <c r="K59" s="1">
        <v>65</v>
      </c>
      <c r="L59" s="1">
        <v>4</v>
      </c>
      <c r="M59" s="1">
        <v>5</v>
      </c>
    </row>
    <row r="60" spans="1:13" x14ac:dyDescent="0.2">
      <c r="A60" s="203"/>
      <c r="B60" s="190" t="s">
        <v>199</v>
      </c>
      <c r="C60" s="204">
        <v>3.6</v>
      </c>
      <c r="D60" s="191" t="s">
        <v>438</v>
      </c>
      <c r="E60" s="3">
        <v>100</v>
      </c>
      <c r="F60" s="2" t="s">
        <v>479</v>
      </c>
      <c r="G60" s="84">
        <v>3.6</v>
      </c>
      <c r="H60" s="1">
        <v>0.8</v>
      </c>
      <c r="I60" s="1">
        <v>0.7</v>
      </c>
      <c r="J60" s="82">
        <v>1.4</v>
      </c>
      <c r="K60" s="1">
        <v>66</v>
      </c>
      <c r="L60" s="1">
        <v>4</v>
      </c>
      <c r="M60" s="1">
        <v>5</v>
      </c>
    </row>
    <row r="61" spans="1:13" x14ac:dyDescent="0.2">
      <c r="A61" s="203"/>
      <c r="B61" s="190" t="s">
        <v>128</v>
      </c>
      <c r="C61" s="204">
        <v>3.4</v>
      </c>
      <c r="D61" s="191" t="s">
        <v>438</v>
      </c>
      <c r="E61" s="3">
        <v>100</v>
      </c>
      <c r="F61" s="2" t="s">
        <v>479</v>
      </c>
      <c r="G61" s="84">
        <v>3.4</v>
      </c>
      <c r="H61" s="1">
        <v>0.8</v>
      </c>
      <c r="I61" s="1">
        <v>0.7</v>
      </c>
      <c r="J61" s="82">
        <v>1.1000000000000001</v>
      </c>
      <c r="K61" s="1">
        <v>67</v>
      </c>
      <c r="L61" s="1">
        <v>4</v>
      </c>
      <c r="M61" s="1">
        <v>5</v>
      </c>
    </row>
    <row r="62" spans="1:13" x14ac:dyDescent="0.2">
      <c r="A62" s="203"/>
      <c r="B62" s="190" t="s">
        <v>481</v>
      </c>
      <c r="C62" s="204">
        <v>4.2</v>
      </c>
      <c r="D62" s="191" t="s">
        <v>438</v>
      </c>
      <c r="E62" s="3">
        <v>100</v>
      </c>
      <c r="F62" s="2" t="s">
        <v>479</v>
      </c>
      <c r="G62" s="84">
        <v>4.2</v>
      </c>
      <c r="H62" s="1">
        <v>0.8</v>
      </c>
      <c r="I62" s="1">
        <v>0.7</v>
      </c>
      <c r="J62" s="82">
        <v>1.6</v>
      </c>
      <c r="K62" s="1">
        <v>68</v>
      </c>
      <c r="L62" s="1">
        <v>4</v>
      </c>
      <c r="M62" s="1">
        <v>5</v>
      </c>
    </row>
    <row r="63" spans="1:13" x14ac:dyDescent="0.2">
      <c r="A63" s="203"/>
      <c r="B63" s="190" t="s">
        <v>129</v>
      </c>
      <c r="C63" s="204">
        <v>3.8</v>
      </c>
      <c r="D63" s="191" t="s">
        <v>438</v>
      </c>
      <c r="E63" s="3">
        <v>100</v>
      </c>
      <c r="F63" s="2" t="s">
        <v>479</v>
      </c>
      <c r="G63" s="84">
        <v>3.8</v>
      </c>
      <c r="H63" s="1">
        <v>0.8</v>
      </c>
      <c r="I63" s="1">
        <v>0.7</v>
      </c>
      <c r="J63" s="82">
        <v>1.4</v>
      </c>
      <c r="K63" s="1">
        <v>69</v>
      </c>
      <c r="L63" s="1">
        <v>4</v>
      </c>
      <c r="M63" s="1">
        <v>5</v>
      </c>
    </row>
    <row r="64" spans="1:13" x14ac:dyDescent="0.2">
      <c r="A64" s="203"/>
      <c r="B64" s="190" t="s">
        <v>130</v>
      </c>
      <c r="C64" s="204">
        <v>3.6</v>
      </c>
      <c r="D64" s="191" t="s">
        <v>438</v>
      </c>
      <c r="E64" s="3">
        <v>100</v>
      </c>
      <c r="F64" s="2" t="s">
        <v>479</v>
      </c>
      <c r="G64" s="84">
        <v>3.6</v>
      </c>
      <c r="H64" s="1">
        <v>0.8</v>
      </c>
      <c r="I64" s="1">
        <v>0.7</v>
      </c>
      <c r="J64" s="82">
        <v>1.4</v>
      </c>
      <c r="K64" s="1">
        <v>70</v>
      </c>
      <c r="L64" s="1">
        <v>4</v>
      </c>
      <c r="M64" s="1">
        <v>5</v>
      </c>
    </row>
    <row r="65" spans="1:13" x14ac:dyDescent="0.2">
      <c r="A65" s="203"/>
      <c r="B65" s="190" t="s">
        <v>131</v>
      </c>
      <c r="C65" s="204">
        <v>22.1</v>
      </c>
      <c r="D65" s="191" t="s">
        <v>438</v>
      </c>
      <c r="E65" s="3">
        <v>100</v>
      </c>
      <c r="F65" s="2" t="s">
        <v>479</v>
      </c>
      <c r="G65" s="84">
        <v>22.1</v>
      </c>
      <c r="H65" s="1">
        <v>0.8</v>
      </c>
      <c r="I65" s="1">
        <v>0.7</v>
      </c>
      <c r="J65" s="82">
        <v>9.6</v>
      </c>
      <c r="K65" s="1">
        <v>92</v>
      </c>
      <c r="L65" s="1">
        <v>4</v>
      </c>
      <c r="M65" s="1">
        <v>5</v>
      </c>
    </row>
    <row r="66" spans="1:13" x14ac:dyDescent="0.2">
      <c r="A66" s="203"/>
      <c r="B66" s="190" t="s">
        <v>280</v>
      </c>
      <c r="C66" s="204">
        <v>10.8</v>
      </c>
      <c r="D66" s="191" t="s">
        <v>438</v>
      </c>
      <c r="E66" s="3">
        <v>100</v>
      </c>
      <c r="F66" s="2" t="s">
        <v>479</v>
      </c>
      <c r="G66" s="84">
        <v>10.8</v>
      </c>
      <c r="H66" s="1">
        <v>0.8</v>
      </c>
      <c r="I66" s="1">
        <v>0.7</v>
      </c>
      <c r="J66" s="82">
        <v>5.5</v>
      </c>
      <c r="K66" s="1">
        <v>72</v>
      </c>
      <c r="L66" s="1">
        <v>4</v>
      </c>
      <c r="M66" s="1">
        <v>5</v>
      </c>
    </row>
    <row r="67" spans="1:13" x14ac:dyDescent="0.2">
      <c r="A67" s="203"/>
      <c r="B67" s="190" t="s">
        <v>281</v>
      </c>
      <c r="C67" s="204">
        <v>9</v>
      </c>
      <c r="D67" s="191" t="s">
        <v>438</v>
      </c>
      <c r="E67" s="3">
        <v>100</v>
      </c>
      <c r="F67" s="2" t="s">
        <v>479</v>
      </c>
      <c r="G67" s="84">
        <v>9</v>
      </c>
      <c r="H67" s="1">
        <v>0.8</v>
      </c>
      <c r="I67" s="1">
        <v>0.7</v>
      </c>
      <c r="J67" s="82">
        <v>4.5999999999999996</v>
      </c>
      <c r="K67" s="1">
        <v>73</v>
      </c>
      <c r="L67" s="1">
        <v>4</v>
      </c>
      <c r="M67" s="1">
        <v>5</v>
      </c>
    </row>
    <row r="68" spans="1:13" x14ac:dyDescent="0.2">
      <c r="A68" s="203"/>
      <c r="B68" s="190" t="s">
        <v>282</v>
      </c>
      <c r="C68" s="204">
        <v>15.4</v>
      </c>
      <c r="D68" s="191" t="s">
        <v>438</v>
      </c>
      <c r="E68" s="3">
        <v>100</v>
      </c>
      <c r="F68" s="2" t="s">
        <v>479</v>
      </c>
      <c r="G68" s="84">
        <v>15.4</v>
      </c>
      <c r="H68" s="1">
        <v>0.8</v>
      </c>
      <c r="I68" s="1">
        <v>0.7</v>
      </c>
      <c r="J68" s="82">
        <v>8.5</v>
      </c>
      <c r="K68" s="1">
        <v>74</v>
      </c>
      <c r="L68" s="1">
        <v>4</v>
      </c>
      <c r="M68" s="1">
        <v>5</v>
      </c>
    </row>
    <row r="69" spans="1:13" x14ac:dyDescent="0.2">
      <c r="A69" s="203"/>
      <c r="B69" s="190" t="s">
        <v>283</v>
      </c>
      <c r="C69" s="204">
        <v>13.3</v>
      </c>
      <c r="D69" s="191" t="s">
        <v>438</v>
      </c>
      <c r="E69" s="3">
        <v>100</v>
      </c>
      <c r="F69" s="2" t="s">
        <v>479</v>
      </c>
      <c r="G69" s="84">
        <v>13.3</v>
      </c>
      <c r="H69" s="1">
        <v>0.8</v>
      </c>
      <c r="I69" s="1">
        <v>0.7</v>
      </c>
      <c r="J69" s="82">
        <v>7.5</v>
      </c>
      <c r="K69" s="1">
        <v>75</v>
      </c>
      <c r="L69" s="1">
        <v>4</v>
      </c>
      <c r="M69" s="1">
        <v>5</v>
      </c>
    </row>
    <row r="70" spans="1:13" x14ac:dyDescent="0.2">
      <c r="A70" s="203"/>
      <c r="B70" s="190" t="s">
        <v>284</v>
      </c>
      <c r="C70" s="204">
        <v>11.1</v>
      </c>
      <c r="D70" s="191" t="s">
        <v>438</v>
      </c>
      <c r="E70" s="3">
        <v>100</v>
      </c>
      <c r="F70" s="2" t="s">
        <v>479</v>
      </c>
      <c r="G70" s="84">
        <v>11.1</v>
      </c>
      <c r="H70" s="1">
        <v>0.8</v>
      </c>
      <c r="I70" s="1">
        <v>0.7</v>
      </c>
      <c r="J70" s="82">
        <v>4.8</v>
      </c>
      <c r="K70" s="1">
        <v>77</v>
      </c>
      <c r="L70" s="1">
        <v>4</v>
      </c>
      <c r="M70" s="1">
        <v>5</v>
      </c>
    </row>
    <row r="71" spans="1:13" x14ac:dyDescent="0.2">
      <c r="A71" s="203"/>
      <c r="B71" s="190" t="s">
        <v>285</v>
      </c>
      <c r="C71" s="204">
        <v>10.7</v>
      </c>
      <c r="D71" s="191" t="s">
        <v>438</v>
      </c>
      <c r="E71" s="3">
        <v>100</v>
      </c>
      <c r="F71" s="2" t="s">
        <v>479</v>
      </c>
      <c r="G71" s="84">
        <v>10.7</v>
      </c>
      <c r="H71" s="1">
        <v>0.8</v>
      </c>
      <c r="I71" s="1">
        <v>0.7</v>
      </c>
      <c r="J71" s="82">
        <v>4.0999999999999996</v>
      </c>
      <c r="K71" s="1">
        <v>78</v>
      </c>
      <c r="L71" s="1">
        <v>4</v>
      </c>
      <c r="M71" s="1">
        <v>5</v>
      </c>
    </row>
    <row r="72" spans="1:13" x14ac:dyDescent="0.2">
      <c r="A72" s="203"/>
      <c r="B72" s="190" t="s">
        <v>286</v>
      </c>
      <c r="C72" s="204">
        <v>9.6</v>
      </c>
      <c r="D72" s="191" t="s">
        <v>438</v>
      </c>
      <c r="E72" s="3">
        <v>100</v>
      </c>
      <c r="F72" s="2" t="s">
        <v>479</v>
      </c>
      <c r="G72" s="84">
        <v>9.6</v>
      </c>
      <c r="H72" s="1">
        <v>0.8</v>
      </c>
      <c r="I72" s="1">
        <v>0.7</v>
      </c>
      <c r="J72" s="82">
        <v>3.7</v>
      </c>
      <c r="K72" s="1">
        <v>79</v>
      </c>
      <c r="L72" s="1">
        <v>4</v>
      </c>
      <c r="M72" s="1">
        <v>5</v>
      </c>
    </row>
    <row r="73" spans="1:13" x14ac:dyDescent="0.2">
      <c r="A73" s="203"/>
      <c r="B73" s="190" t="s">
        <v>287</v>
      </c>
      <c r="C73" s="204">
        <v>11.4</v>
      </c>
      <c r="D73" s="191" t="s">
        <v>438</v>
      </c>
      <c r="E73" s="3">
        <v>100</v>
      </c>
      <c r="F73" s="2" t="s">
        <v>479</v>
      </c>
      <c r="G73" s="84">
        <v>11.4</v>
      </c>
      <c r="H73" s="1">
        <v>0.8</v>
      </c>
      <c r="I73" s="1">
        <v>0.7</v>
      </c>
      <c r="J73" s="82">
        <v>4.8</v>
      </c>
      <c r="K73" s="1">
        <v>80</v>
      </c>
      <c r="L73" s="1">
        <v>4</v>
      </c>
      <c r="M73" s="1">
        <v>5</v>
      </c>
    </row>
    <row r="74" spans="1:13" x14ac:dyDescent="0.2">
      <c r="A74" s="203"/>
      <c r="B74" s="190" t="s">
        <v>288</v>
      </c>
      <c r="C74" s="204">
        <v>10.9</v>
      </c>
      <c r="D74" s="191" t="s">
        <v>438</v>
      </c>
      <c r="E74" s="3">
        <v>100</v>
      </c>
      <c r="F74" s="2" t="s">
        <v>479</v>
      </c>
      <c r="G74" s="84">
        <v>10.9</v>
      </c>
      <c r="H74" s="1">
        <v>0.8</v>
      </c>
      <c r="I74" s="1">
        <v>0.7</v>
      </c>
      <c r="J74" s="82">
        <v>4.0999999999999996</v>
      </c>
      <c r="K74" s="1">
        <v>81</v>
      </c>
      <c r="L74" s="1">
        <v>4</v>
      </c>
      <c r="M74" s="1">
        <v>5</v>
      </c>
    </row>
    <row r="75" spans="1:13" x14ac:dyDescent="0.2">
      <c r="A75" s="203"/>
      <c r="B75" s="190" t="s">
        <v>289</v>
      </c>
      <c r="C75" s="204">
        <v>9.8000000000000007</v>
      </c>
      <c r="D75" s="191" t="s">
        <v>438</v>
      </c>
      <c r="E75" s="3">
        <v>100</v>
      </c>
      <c r="F75" s="2" t="s">
        <v>479</v>
      </c>
      <c r="G75" s="84">
        <v>9.8000000000000007</v>
      </c>
      <c r="H75" s="1">
        <v>0.8</v>
      </c>
      <c r="I75" s="1">
        <v>0.7</v>
      </c>
      <c r="J75" s="82">
        <v>3.9</v>
      </c>
      <c r="K75" s="1">
        <v>82</v>
      </c>
      <c r="L75" s="1">
        <v>4</v>
      </c>
      <c r="M75" s="1">
        <v>5</v>
      </c>
    </row>
    <row r="76" spans="1:13" x14ac:dyDescent="0.2">
      <c r="A76" s="203"/>
      <c r="B76" s="190" t="s">
        <v>290</v>
      </c>
      <c r="C76" s="204">
        <v>12.2</v>
      </c>
      <c r="D76" s="191" t="s">
        <v>438</v>
      </c>
      <c r="E76" s="3">
        <v>100</v>
      </c>
      <c r="F76" s="2" t="s">
        <v>479</v>
      </c>
      <c r="G76" s="84">
        <v>12.2</v>
      </c>
      <c r="H76" s="1">
        <v>0.8</v>
      </c>
      <c r="I76" s="1">
        <v>0.7</v>
      </c>
      <c r="J76" s="82">
        <v>5</v>
      </c>
      <c r="K76" s="1">
        <v>83</v>
      </c>
      <c r="L76" s="1">
        <v>4</v>
      </c>
      <c r="M76" s="1">
        <v>5</v>
      </c>
    </row>
    <row r="77" spans="1:13" x14ac:dyDescent="0.2">
      <c r="A77" s="203"/>
      <c r="B77" s="190" t="s">
        <v>291</v>
      </c>
      <c r="C77" s="204">
        <v>11.7</v>
      </c>
      <c r="D77" s="191" t="s">
        <v>438</v>
      </c>
      <c r="E77" s="3">
        <v>100</v>
      </c>
      <c r="F77" s="2" t="s">
        <v>479</v>
      </c>
      <c r="G77" s="84">
        <v>11.7</v>
      </c>
      <c r="H77" s="1">
        <v>0.8</v>
      </c>
      <c r="I77" s="1">
        <v>0.7</v>
      </c>
      <c r="J77" s="82">
        <v>4.4000000000000004</v>
      </c>
      <c r="K77" s="1">
        <v>84</v>
      </c>
      <c r="L77" s="1">
        <v>4</v>
      </c>
      <c r="M77" s="1">
        <v>5</v>
      </c>
    </row>
    <row r="78" spans="1:13" x14ac:dyDescent="0.2">
      <c r="A78" s="203"/>
      <c r="B78" s="190" t="s">
        <v>292</v>
      </c>
      <c r="C78" s="204">
        <v>10.6</v>
      </c>
      <c r="D78" s="191" t="s">
        <v>438</v>
      </c>
      <c r="E78" s="3">
        <v>100</v>
      </c>
      <c r="F78" s="2" t="s">
        <v>479</v>
      </c>
      <c r="G78" s="84">
        <v>10.6</v>
      </c>
      <c r="H78" s="1">
        <v>0.8</v>
      </c>
      <c r="I78" s="1">
        <v>0.7</v>
      </c>
      <c r="J78" s="82">
        <v>3.9</v>
      </c>
      <c r="K78" s="1">
        <v>85</v>
      </c>
      <c r="L78" s="1">
        <v>4</v>
      </c>
      <c r="M78" s="1">
        <v>5</v>
      </c>
    </row>
    <row r="79" spans="1:13" x14ac:dyDescent="0.2">
      <c r="A79" s="203"/>
      <c r="B79" s="190" t="s">
        <v>293</v>
      </c>
      <c r="C79" s="204">
        <v>12.5</v>
      </c>
      <c r="D79" s="191" t="s">
        <v>438</v>
      </c>
      <c r="E79" s="3">
        <v>100</v>
      </c>
      <c r="F79" s="2" t="s">
        <v>479</v>
      </c>
      <c r="G79" s="84">
        <v>12.5</v>
      </c>
      <c r="H79" s="1">
        <v>0.8</v>
      </c>
      <c r="I79" s="1">
        <v>0.7</v>
      </c>
      <c r="J79" s="82">
        <v>5</v>
      </c>
      <c r="K79" s="1">
        <v>86</v>
      </c>
      <c r="L79" s="1">
        <v>4</v>
      </c>
      <c r="M79" s="1">
        <v>5</v>
      </c>
    </row>
    <row r="80" spans="1:13" x14ac:dyDescent="0.2">
      <c r="A80" s="203"/>
      <c r="B80" s="190" t="s">
        <v>294</v>
      </c>
      <c r="C80" s="204">
        <v>12</v>
      </c>
      <c r="D80" s="191" t="s">
        <v>438</v>
      </c>
      <c r="E80" s="3">
        <v>100</v>
      </c>
      <c r="F80" s="2" t="s">
        <v>479</v>
      </c>
      <c r="G80" s="84">
        <v>12</v>
      </c>
      <c r="H80" s="1">
        <v>0.8</v>
      </c>
      <c r="I80" s="1">
        <v>0.7</v>
      </c>
      <c r="J80" s="82">
        <v>4.4000000000000004</v>
      </c>
      <c r="K80" s="1">
        <v>87</v>
      </c>
      <c r="L80" s="1">
        <v>4</v>
      </c>
      <c r="M80" s="1">
        <v>5</v>
      </c>
    </row>
    <row r="81" spans="1:13" x14ac:dyDescent="0.2">
      <c r="A81" s="203"/>
      <c r="B81" s="190" t="s">
        <v>295</v>
      </c>
      <c r="C81" s="204">
        <v>10.8</v>
      </c>
      <c r="D81" s="191" t="s">
        <v>438</v>
      </c>
      <c r="E81" s="3">
        <v>100</v>
      </c>
      <c r="F81" s="2" t="s">
        <v>479</v>
      </c>
      <c r="G81" s="84">
        <v>10.8</v>
      </c>
      <c r="H81" s="1">
        <v>0.8</v>
      </c>
      <c r="I81" s="1">
        <v>0.7</v>
      </c>
      <c r="J81" s="82">
        <v>3.9</v>
      </c>
      <c r="K81" s="1">
        <v>88</v>
      </c>
      <c r="L81" s="1">
        <v>4</v>
      </c>
      <c r="M81" s="1">
        <v>5</v>
      </c>
    </row>
    <row r="82" spans="1:13" x14ac:dyDescent="0.2">
      <c r="A82" s="203"/>
      <c r="B82" s="190" t="s">
        <v>296</v>
      </c>
      <c r="C82" s="204">
        <v>11.8</v>
      </c>
      <c r="D82" s="191" t="s">
        <v>438</v>
      </c>
      <c r="E82" s="3">
        <v>100</v>
      </c>
      <c r="F82" s="2" t="s">
        <v>479</v>
      </c>
      <c r="G82" s="84">
        <v>11.8</v>
      </c>
      <c r="H82" s="1">
        <v>0.8</v>
      </c>
      <c r="I82" s="1">
        <v>0.7</v>
      </c>
      <c r="J82" s="82">
        <v>4.8</v>
      </c>
      <c r="K82" s="1">
        <v>90</v>
      </c>
      <c r="L82" s="1">
        <v>4</v>
      </c>
      <c r="M82" s="1">
        <v>5</v>
      </c>
    </row>
    <row r="83" spans="1:13" x14ac:dyDescent="0.2">
      <c r="A83" s="203"/>
      <c r="B83" s="190" t="s">
        <v>297</v>
      </c>
      <c r="C83" s="204">
        <v>11.3</v>
      </c>
      <c r="D83" s="191" t="s">
        <v>438</v>
      </c>
      <c r="E83" s="3">
        <v>100</v>
      </c>
      <c r="F83" s="2" t="s">
        <v>479</v>
      </c>
      <c r="G83" s="84">
        <v>11.3</v>
      </c>
      <c r="H83" s="1">
        <v>0.8</v>
      </c>
      <c r="I83" s="1">
        <v>0.7</v>
      </c>
      <c r="J83" s="82">
        <v>4.4000000000000004</v>
      </c>
      <c r="K83" s="1">
        <v>90</v>
      </c>
      <c r="L83" s="1">
        <v>4</v>
      </c>
      <c r="M83" s="1">
        <v>5</v>
      </c>
    </row>
    <row r="84" spans="1:13" x14ac:dyDescent="0.2">
      <c r="A84" s="205"/>
      <c r="B84" s="188" t="s">
        <v>482</v>
      </c>
      <c r="C84" s="206">
        <v>63.5</v>
      </c>
      <c r="D84" s="199" t="s">
        <v>438</v>
      </c>
      <c r="E84" s="3">
        <v>50</v>
      </c>
      <c r="F84" s="2" t="s">
        <v>479</v>
      </c>
      <c r="G84" s="84">
        <v>63.5</v>
      </c>
      <c r="I84" s="1">
        <v>0.55000000000000004</v>
      </c>
      <c r="J84" s="82">
        <v>28</v>
      </c>
      <c r="K84" s="1">
        <v>98</v>
      </c>
      <c r="L84" s="1">
        <v>4</v>
      </c>
      <c r="M84" s="1">
        <v>5</v>
      </c>
    </row>
    <row r="85" spans="1:13" x14ac:dyDescent="0.2">
      <c r="A85" s="205"/>
      <c r="B85" s="188" t="s">
        <v>483</v>
      </c>
      <c r="C85" s="206">
        <v>44.5</v>
      </c>
      <c r="D85" s="199" t="s">
        <v>438</v>
      </c>
      <c r="E85" s="3">
        <v>50</v>
      </c>
      <c r="F85" s="2" t="s">
        <v>479</v>
      </c>
      <c r="G85" s="84">
        <v>44.5</v>
      </c>
      <c r="I85" s="1">
        <v>0.55000000000000004</v>
      </c>
      <c r="J85" s="82">
        <v>18.899999999999999</v>
      </c>
      <c r="K85" s="1">
        <v>100</v>
      </c>
      <c r="L85" s="1">
        <v>4</v>
      </c>
      <c r="M85" s="1">
        <v>5</v>
      </c>
    </row>
    <row r="86" spans="1:13" x14ac:dyDescent="0.2">
      <c r="A86" s="205"/>
      <c r="B86" s="188" t="s">
        <v>484</v>
      </c>
      <c r="C86" s="206">
        <v>51.1</v>
      </c>
      <c r="D86" s="199" t="s">
        <v>438</v>
      </c>
      <c r="E86" s="3">
        <v>50</v>
      </c>
      <c r="F86" s="2" t="s">
        <v>479</v>
      </c>
      <c r="G86" s="84">
        <v>51.1</v>
      </c>
      <c r="I86" s="1">
        <v>0.55000000000000004</v>
      </c>
      <c r="J86" s="82">
        <v>23.4</v>
      </c>
      <c r="K86" s="1">
        <v>94</v>
      </c>
      <c r="L86" s="1">
        <v>4</v>
      </c>
      <c r="M86" s="1">
        <v>5</v>
      </c>
    </row>
    <row r="87" spans="1:13" x14ac:dyDescent="0.2">
      <c r="A87" s="205"/>
      <c r="B87" s="188" t="s">
        <v>485</v>
      </c>
      <c r="C87" s="206">
        <v>53.6</v>
      </c>
      <c r="D87" s="199" t="s">
        <v>438</v>
      </c>
      <c r="E87" s="3">
        <v>50</v>
      </c>
      <c r="F87" s="2" t="s">
        <v>479</v>
      </c>
      <c r="G87" s="84">
        <v>53.6</v>
      </c>
      <c r="I87" s="1">
        <v>0.55000000000000004</v>
      </c>
      <c r="J87" s="82">
        <v>23.4</v>
      </c>
      <c r="K87" s="1">
        <v>95</v>
      </c>
      <c r="L87" s="1">
        <v>4</v>
      </c>
      <c r="M87" s="1">
        <v>5</v>
      </c>
    </row>
    <row r="88" spans="1:13" x14ac:dyDescent="0.2">
      <c r="A88" s="205"/>
      <c r="B88" s="188" t="s">
        <v>298</v>
      </c>
      <c r="C88" s="206">
        <v>42.3</v>
      </c>
      <c r="D88" s="199" t="s">
        <v>438</v>
      </c>
      <c r="E88" s="3">
        <v>50</v>
      </c>
      <c r="F88" s="2" t="s">
        <v>479</v>
      </c>
      <c r="G88" s="84">
        <v>42.3</v>
      </c>
      <c r="I88" s="1">
        <v>0.55000000000000004</v>
      </c>
      <c r="J88" s="82">
        <v>18.399999999999999</v>
      </c>
      <c r="K88" s="1">
        <v>99</v>
      </c>
      <c r="L88" s="1">
        <v>4</v>
      </c>
      <c r="M88" s="1">
        <v>5</v>
      </c>
    </row>
    <row r="89" spans="1:13" x14ac:dyDescent="0.2">
      <c r="A89" s="205"/>
      <c r="B89" s="188" t="s">
        <v>299</v>
      </c>
      <c r="C89" s="206">
        <v>31.6</v>
      </c>
      <c r="D89" s="199" t="s">
        <v>438</v>
      </c>
      <c r="E89" s="3">
        <v>50</v>
      </c>
      <c r="F89" s="2" t="s">
        <v>479</v>
      </c>
      <c r="G89" s="84">
        <v>31.6</v>
      </c>
      <c r="I89" s="1">
        <v>0.55000000000000004</v>
      </c>
      <c r="J89" s="82">
        <v>13.5</v>
      </c>
      <c r="K89" s="1">
        <v>101</v>
      </c>
      <c r="L89" s="1">
        <v>4</v>
      </c>
      <c r="M89" s="1">
        <v>5</v>
      </c>
    </row>
    <row r="90" spans="1:13" x14ac:dyDescent="0.2">
      <c r="A90" s="205"/>
      <c r="B90" s="188" t="s">
        <v>486</v>
      </c>
      <c r="C90" s="206">
        <v>34.9</v>
      </c>
      <c r="D90" s="199" t="s">
        <v>438</v>
      </c>
      <c r="E90" s="3">
        <v>50</v>
      </c>
      <c r="F90" s="2" t="s">
        <v>479</v>
      </c>
      <c r="G90" s="84">
        <v>34.9</v>
      </c>
      <c r="I90" s="1">
        <v>0.55000000000000004</v>
      </c>
      <c r="J90" s="82">
        <v>16.5</v>
      </c>
      <c r="K90" s="1">
        <v>96</v>
      </c>
      <c r="L90" s="1">
        <v>4</v>
      </c>
      <c r="M90" s="1">
        <v>5</v>
      </c>
    </row>
    <row r="91" spans="1:13" x14ac:dyDescent="0.2">
      <c r="A91" s="205"/>
      <c r="B91" s="188" t="s">
        <v>487</v>
      </c>
      <c r="C91" s="206">
        <v>33.4</v>
      </c>
      <c r="D91" s="199" t="s">
        <v>438</v>
      </c>
      <c r="E91" s="3">
        <v>50</v>
      </c>
      <c r="F91" s="2" t="s">
        <v>479</v>
      </c>
      <c r="G91" s="84">
        <v>33.4</v>
      </c>
      <c r="I91" s="1">
        <v>0.55000000000000004</v>
      </c>
      <c r="J91" s="82">
        <v>15.3</v>
      </c>
      <c r="K91" s="1">
        <v>97</v>
      </c>
      <c r="L91" s="1">
        <v>4</v>
      </c>
      <c r="M91" s="1">
        <v>5</v>
      </c>
    </row>
    <row r="92" spans="1:13" x14ac:dyDescent="0.2">
      <c r="A92" s="205"/>
      <c r="B92" s="188" t="s">
        <v>300</v>
      </c>
      <c r="C92" s="206">
        <v>20.100000000000001</v>
      </c>
      <c r="D92" s="199" t="s">
        <v>438</v>
      </c>
      <c r="E92" s="3">
        <v>50</v>
      </c>
      <c r="F92" s="2" t="s">
        <v>479</v>
      </c>
      <c r="G92" s="84">
        <v>20.100000000000001</v>
      </c>
      <c r="I92" s="1">
        <v>0.55000000000000004</v>
      </c>
      <c r="J92" s="82">
        <v>6.2</v>
      </c>
      <c r="K92" s="1">
        <v>103</v>
      </c>
      <c r="L92" s="1">
        <v>4</v>
      </c>
      <c r="M92" s="1">
        <v>5</v>
      </c>
    </row>
    <row r="93" spans="1:13" x14ac:dyDescent="0.2">
      <c r="A93" s="205"/>
      <c r="B93" s="188" t="s">
        <v>301</v>
      </c>
      <c r="C93" s="206">
        <v>17.600000000000001</v>
      </c>
      <c r="D93" s="199" t="s">
        <v>438</v>
      </c>
      <c r="E93" s="3">
        <v>50</v>
      </c>
      <c r="F93" s="2" t="s">
        <v>479</v>
      </c>
      <c r="G93" s="84">
        <v>17.600000000000001</v>
      </c>
      <c r="I93" s="1">
        <v>0.55000000000000004</v>
      </c>
      <c r="J93" s="82">
        <v>5</v>
      </c>
      <c r="K93" s="1">
        <v>104</v>
      </c>
      <c r="L93" s="1">
        <v>4</v>
      </c>
      <c r="M93" s="1">
        <v>5</v>
      </c>
    </row>
    <row r="94" spans="1:13" x14ac:dyDescent="0.2">
      <c r="A94" s="205"/>
      <c r="B94" s="188" t="s">
        <v>302</v>
      </c>
      <c r="C94" s="206">
        <v>15.2</v>
      </c>
      <c r="D94" s="189" t="s">
        <v>326</v>
      </c>
      <c r="E94" s="3">
        <v>50</v>
      </c>
      <c r="F94" s="92" t="s">
        <v>192</v>
      </c>
      <c r="G94" s="84">
        <v>15.2</v>
      </c>
      <c r="I94" s="1">
        <v>0.55000000000000004</v>
      </c>
      <c r="J94" s="82">
        <v>5.7</v>
      </c>
      <c r="K94" s="1">
        <v>106</v>
      </c>
      <c r="L94" s="1">
        <v>4</v>
      </c>
      <c r="M94" s="1">
        <v>5</v>
      </c>
    </row>
    <row r="95" spans="1:13" x14ac:dyDescent="0.2">
      <c r="A95" s="205"/>
      <c r="B95" s="188" t="s">
        <v>303</v>
      </c>
      <c r="C95" s="206">
        <v>2.64</v>
      </c>
      <c r="D95" s="189" t="s">
        <v>326</v>
      </c>
      <c r="E95" s="3">
        <v>50</v>
      </c>
      <c r="F95" s="92" t="s">
        <v>192</v>
      </c>
      <c r="G95" s="84">
        <v>2.64</v>
      </c>
      <c r="I95" s="1">
        <v>0.55000000000000004</v>
      </c>
      <c r="J95" s="82">
        <v>1.5</v>
      </c>
      <c r="K95" s="1">
        <v>109</v>
      </c>
      <c r="L95" s="1">
        <v>4</v>
      </c>
      <c r="M95" s="1">
        <v>5</v>
      </c>
    </row>
    <row r="96" spans="1:13" x14ac:dyDescent="0.2">
      <c r="A96" s="205"/>
      <c r="B96" s="188" t="s">
        <v>304</v>
      </c>
      <c r="C96" s="206">
        <v>9.66</v>
      </c>
      <c r="D96" s="189" t="s">
        <v>326</v>
      </c>
      <c r="E96" s="3">
        <v>50</v>
      </c>
      <c r="F96" s="92" t="s">
        <v>192</v>
      </c>
      <c r="G96" s="84">
        <v>9.66</v>
      </c>
      <c r="I96" s="1">
        <v>0.55000000000000004</v>
      </c>
      <c r="J96" s="82">
        <v>5.4</v>
      </c>
      <c r="K96" s="1">
        <v>110</v>
      </c>
      <c r="L96" s="1">
        <v>4</v>
      </c>
      <c r="M96" s="1">
        <v>5</v>
      </c>
    </row>
    <row r="97" spans="1:13" x14ac:dyDescent="0.2">
      <c r="A97" s="205"/>
      <c r="B97" s="188" t="s">
        <v>305</v>
      </c>
      <c r="C97" s="206">
        <v>0.73</v>
      </c>
      <c r="D97" s="199" t="s">
        <v>438</v>
      </c>
      <c r="E97" s="3">
        <v>50</v>
      </c>
      <c r="F97" s="2" t="s">
        <v>479</v>
      </c>
      <c r="G97" s="84">
        <v>0.73</v>
      </c>
      <c r="I97" s="1">
        <v>0.55000000000000004</v>
      </c>
      <c r="J97" s="82">
        <v>0.4</v>
      </c>
      <c r="K97" s="1">
        <v>112</v>
      </c>
      <c r="L97" s="1">
        <v>4</v>
      </c>
      <c r="M97" s="1">
        <v>5</v>
      </c>
    </row>
    <row r="98" spans="1:13" x14ac:dyDescent="0.2">
      <c r="A98" s="205"/>
      <c r="B98" s="188" t="s">
        <v>53</v>
      </c>
      <c r="C98" s="206">
        <v>21.6</v>
      </c>
      <c r="D98" s="189" t="s">
        <v>326</v>
      </c>
      <c r="E98" s="3">
        <v>50</v>
      </c>
      <c r="F98" s="92" t="s">
        <v>192</v>
      </c>
      <c r="G98" s="84">
        <v>21.6</v>
      </c>
      <c r="I98" s="1">
        <v>0.55000000000000004</v>
      </c>
      <c r="J98" s="82">
        <v>6.2</v>
      </c>
      <c r="K98" s="1">
        <v>114</v>
      </c>
      <c r="L98" s="1">
        <v>4</v>
      </c>
      <c r="M98" s="1">
        <v>5</v>
      </c>
    </row>
    <row r="99" spans="1:13" x14ac:dyDescent="0.2">
      <c r="A99" s="207"/>
      <c r="B99" s="192" t="s">
        <v>306</v>
      </c>
      <c r="C99" s="192">
        <v>0.26900000000000002</v>
      </c>
      <c r="D99" s="199" t="s">
        <v>438</v>
      </c>
      <c r="E99" s="3">
        <v>100</v>
      </c>
      <c r="F99" s="2" t="s">
        <v>479</v>
      </c>
      <c r="G99" s="85">
        <v>0.26900000000000002</v>
      </c>
      <c r="H99" s="1">
        <v>0.7</v>
      </c>
      <c r="I99" s="1">
        <v>0.6</v>
      </c>
      <c r="J99" s="87">
        <v>0.17599999999999999</v>
      </c>
      <c r="K99" s="1">
        <v>116</v>
      </c>
      <c r="L99" s="1">
        <v>4</v>
      </c>
      <c r="M99" s="1">
        <v>5</v>
      </c>
    </row>
    <row r="100" spans="1:13" x14ac:dyDescent="0.2">
      <c r="A100" s="207"/>
      <c r="B100" s="192" t="s">
        <v>307</v>
      </c>
      <c r="C100" s="192">
        <v>0.252</v>
      </c>
      <c r="D100" s="199" t="s">
        <v>438</v>
      </c>
      <c r="E100" s="3">
        <v>100</v>
      </c>
      <c r="F100" s="2" t="s">
        <v>479</v>
      </c>
      <c r="G100" s="85">
        <v>0.252</v>
      </c>
      <c r="H100" s="1">
        <v>0.7</v>
      </c>
      <c r="I100" s="1">
        <v>0.6</v>
      </c>
      <c r="J100" s="87">
        <v>0.151</v>
      </c>
      <c r="K100" s="1">
        <v>117</v>
      </c>
      <c r="L100" s="1">
        <v>4</v>
      </c>
      <c r="M100" s="1">
        <v>5</v>
      </c>
    </row>
    <row r="101" spans="1:13" x14ac:dyDescent="0.2">
      <c r="A101" s="207"/>
      <c r="B101" s="192" t="s">
        <v>488</v>
      </c>
      <c r="C101" s="192">
        <v>0.76400000000000001</v>
      </c>
      <c r="D101" s="199" t="s">
        <v>438</v>
      </c>
      <c r="E101" s="3">
        <v>100</v>
      </c>
      <c r="F101" s="2" t="s">
        <v>479</v>
      </c>
      <c r="G101" s="85">
        <v>0.76400000000000001</v>
      </c>
      <c r="H101" s="1">
        <v>0.7</v>
      </c>
      <c r="I101" s="1">
        <v>0.6</v>
      </c>
      <c r="J101" s="87">
        <v>0.39600000000000002</v>
      </c>
      <c r="K101" s="1">
        <v>118</v>
      </c>
      <c r="L101" s="1">
        <v>4</v>
      </c>
      <c r="M101" s="1">
        <v>5</v>
      </c>
    </row>
    <row r="102" spans="1:13" x14ac:dyDescent="0.2">
      <c r="A102" s="207"/>
      <c r="B102" s="192" t="s">
        <v>489</v>
      </c>
      <c r="C102" s="192">
        <v>0.73099999999999998</v>
      </c>
      <c r="D102" s="199" t="s">
        <v>438</v>
      </c>
      <c r="E102" s="3">
        <v>100</v>
      </c>
      <c r="F102" s="2" t="s">
        <v>479</v>
      </c>
      <c r="G102" s="85">
        <v>0.73099999999999998</v>
      </c>
      <c r="H102" s="1">
        <v>0.7</v>
      </c>
      <c r="I102" s="1">
        <v>0.6</v>
      </c>
      <c r="J102" s="87">
        <v>0.34599999999999997</v>
      </c>
      <c r="K102" s="1">
        <v>119</v>
      </c>
      <c r="L102" s="1">
        <v>4</v>
      </c>
      <c r="M102" s="1">
        <v>5</v>
      </c>
    </row>
    <row r="103" spans="1:13" x14ac:dyDescent="0.2">
      <c r="A103" s="207"/>
      <c r="B103" s="192" t="s">
        <v>108</v>
      </c>
      <c r="C103" s="192">
        <v>0.41299999999999998</v>
      </c>
      <c r="D103" s="199" t="s">
        <v>438</v>
      </c>
      <c r="E103" s="3">
        <v>100</v>
      </c>
      <c r="F103" s="2" t="s">
        <v>479</v>
      </c>
      <c r="G103" s="85">
        <v>0.41299999999999998</v>
      </c>
      <c r="H103" s="1">
        <v>0.7</v>
      </c>
      <c r="I103" s="1">
        <v>0.6</v>
      </c>
      <c r="J103" s="87">
        <v>0.20799999999999999</v>
      </c>
      <c r="K103" s="1">
        <v>121</v>
      </c>
      <c r="L103" s="1">
        <v>4</v>
      </c>
      <c r="M103" s="1">
        <v>5</v>
      </c>
    </row>
    <row r="104" spans="1:13" x14ac:dyDescent="0.2">
      <c r="A104" s="207"/>
      <c r="B104" s="192" t="s">
        <v>109</v>
      </c>
      <c r="C104" s="192">
        <v>0.38500000000000001</v>
      </c>
      <c r="D104" s="199" t="s">
        <v>438</v>
      </c>
      <c r="E104" s="3">
        <v>100</v>
      </c>
      <c r="F104" s="2" t="s">
        <v>479</v>
      </c>
      <c r="G104" s="85">
        <v>0.38500000000000001</v>
      </c>
      <c r="H104" s="1">
        <v>0.7</v>
      </c>
      <c r="I104" s="1">
        <v>0.6</v>
      </c>
      <c r="J104" s="87">
        <v>0.17599999999999999</v>
      </c>
      <c r="K104" s="1">
        <v>122</v>
      </c>
      <c r="L104" s="1">
        <v>4</v>
      </c>
      <c r="M104" s="1">
        <v>5</v>
      </c>
    </row>
    <row r="105" spans="1:13" x14ac:dyDescent="0.2">
      <c r="A105" s="207"/>
      <c r="B105" s="192" t="s">
        <v>110</v>
      </c>
      <c r="C105" s="192">
        <v>0.38800000000000001</v>
      </c>
      <c r="D105" s="199" t="s">
        <v>438</v>
      </c>
      <c r="E105" s="3">
        <v>100</v>
      </c>
      <c r="F105" s="2" t="s">
        <v>479</v>
      </c>
      <c r="G105" s="85">
        <v>0.38800000000000001</v>
      </c>
      <c r="H105" s="1">
        <v>0.7</v>
      </c>
      <c r="I105" s="1">
        <v>0.6</v>
      </c>
      <c r="J105" s="87">
        <v>0.19</v>
      </c>
      <c r="K105" s="1">
        <v>123</v>
      </c>
      <c r="L105" s="1">
        <v>4</v>
      </c>
      <c r="M105" s="1">
        <v>5</v>
      </c>
    </row>
    <row r="106" spans="1:13" x14ac:dyDescent="0.2">
      <c r="A106" s="207"/>
      <c r="B106" s="192" t="s">
        <v>111</v>
      </c>
      <c r="C106" s="192">
        <v>0.35699999999999998</v>
      </c>
      <c r="D106" s="199" t="s">
        <v>438</v>
      </c>
      <c r="E106" s="3">
        <v>100</v>
      </c>
      <c r="F106" s="2" t="s">
        <v>479</v>
      </c>
      <c r="G106" s="85">
        <v>0.35699999999999998</v>
      </c>
      <c r="H106" s="1">
        <v>0.7</v>
      </c>
      <c r="I106" s="1">
        <v>0.6</v>
      </c>
      <c r="J106" s="87">
        <v>0.17399999999999999</v>
      </c>
      <c r="K106" s="1">
        <v>124</v>
      </c>
      <c r="L106" s="1">
        <v>4</v>
      </c>
      <c r="M106" s="1">
        <v>5</v>
      </c>
    </row>
    <row r="107" spans="1:13" x14ac:dyDescent="0.2">
      <c r="A107" s="207"/>
      <c r="B107" s="192" t="s">
        <v>112</v>
      </c>
      <c r="C107" s="192">
        <v>0.32800000000000001</v>
      </c>
      <c r="D107" s="199" t="s">
        <v>438</v>
      </c>
      <c r="E107" s="3">
        <v>100</v>
      </c>
      <c r="F107" s="2" t="s">
        <v>479</v>
      </c>
      <c r="G107" s="85">
        <v>0.32800000000000001</v>
      </c>
      <c r="H107" s="1">
        <v>0.7</v>
      </c>
      <c r="I107" s="1">
        <v>0.6</v>
      </c>
      <c r="J107" s="87">
        <v>0.17399999999999999</v>
      </c>
      <c r="K107" s="1">
        <v>125</v>
      </c>
      <c r="L107" s="1">
        <v>4</v>
      </c>
      <c r="M107" s="1">
        <v>5</v>
      </c>
    </row>
    <row r="108" spans="1:13" x14ac:dyDescent="0.2">
      <c r="A108" s="207"/>
      <c r="B108" s="192" t="s">
        <v>113</v>
      </c>
      <c r="C108" s="192">
        <v>0.311</v>
      </c>
      <c r="D108" s="199" t="s">
        <v>438</v>
      </c>
      <c r="E108" s="3">
        <v>100</v>
      </c>
      <c r="F108" s="2" t="s">
        <v>479</v>
      </c>
      <c r="G108" s="85">
        <v>0.311</v>
      </c>
      <c r="H108" s="1">
        <v>0.7</v>
      </c>
      <c r="I108" s="1">
        <v>0.6</v>
      </c>
      <c r="J108" s="87">
        <v>0.153</v>
      </c>
      <c r="K108" s="1">
        <v>126</v>
      </c>
      <c r="L108" s="1">
        <v>4</v>
      </c>
      <c r="M108" s="1">
        <v>5</v>
      </c>
    </row>
    <row r="109" spans="1:13" x14ac:dyDescent="0.2">
      <c r="A109" s="207"/>
      <c r="B109" s="192" t="s">
        <v>114</v>
      </c>
      <c r="C109" s="192">
        <v>0.26700000000000002</v>
      </c>
      <c r="D109" s="199" t="s">
        <v>438</v>
      </c>
      <c r="E109" s="3">
        <v>100</v>
      </c>
      <c r="F109" s="2" t="s">
        <v>479</v>
      </c>
      <c r="G109" s="85">
        <v>0.26700000000000002</v>
      </c>
      <c r="H109" s="1">
        <v>0.7</v>
      </c>
      <c r="I109" s="1">
        <v>0.6</v>
      </c>
      <c r="J109" s="87">
        <v>0.14199999999999999</v>
      </c>
      <c r="K109" s="1">
        <v>127</v>
      </c>
      <c r="L109" s="1">
        <v>4</v>
      </c>
      <c r="M109" s="1">
        <v>5</v>
      </c>
    </row>
    <row r="110" spans="1:13" x14ac:dyDescent="0.2">
      <c r="A110" s="207"/>
      <c r="B110" s="192" t="s">
        <v>115</v>
      </c>
      <c r="C110" s="192">
        <v>0.249</v>
      </c>
      <c r="D110" s="199" t="s">
        <v>438</v>
      </c>
      <c r="E110" s="3">
        <v>100</v>
      </c>
      <c r="F110" s="2" t="s">
        <v>479</v>
      </c>
      <c r="G110" s="85">
        <v>0.249</v>
      </c>
      <c r="H110" s="1">
        <v>0.7</v>
      </c>
      <c r="I110" s="1">
        <v>0.6</v>
      </c>
      <c r="J110" s="87">
        <v>0.121</v>
      </c>
      <c r="K110" s="1">
        <v>128</v>
      </c>
      <c r="L110" s="1">
        <v>4</v>
      </c>
      <c r="M110" s="1">
        <v>5</v>
      </c>
    </row>
    <row r="111" spans="1:13" x14ac:dyDescent="0.2">
      <c r="A111" s="207"/>
      <c r="B111" s="192" t="s">
        <v>122</v>
      </c>
      <c r="C111" s="192">
        <v>0.42199999999999999</v>
      </c>
      <c r="D111" s="199" t="s">
        <v>438</v>
      </c>
      <c r="E111" s="3">
        <v>100</v>
      </c>
      <c r="F111" s="2" t="s">
        <v>479</v>
      </c>
      <c r="G111" s="97">
        <v>0.42199999999999999</v>
      </c>
      <c r="H111" s="1">
        <v>0.7</v>
      </c>
      <c r="I111" s="1">
        <v>0.6</v>
      </c>
      <c r="J111" s="87">
        <v>0.28899999999999998</v>
      </c>
      <c r="K111" s="1">
        <v>137</v>
      </c>
      <c r="L111" s="1">
        <v>4</v>
      </c>
      <c r="M111" s="1">
        <v>5</v>
      </c>
    </row>
    <row r="112" spans="1:13" x14ac:dyDescent="0.2">
      <c r="A112" s="207"/>
      <c r="B112" s="192" t="s">
        <v>174</v>
      </c>
      <c r="C112" s="192">
        <v>2.145</v>
      </c>
      <c r="D112" s="199" t="s">
        <v>438</v>
      </c>
      <c r="E112" s="3">
        <v>100</v>
      </c>
      <c r="F112" s="2" t="s">
        <v>479</v>
      </c>
      <c r="G112" s="97">
        <v>2.145</v>
      </c>
      <c r="H112" s="1">
        <v>0.7</v>
      </c>
      <c r="I112" s="1">
        <v>0.6</v>
      </c>
      <c r="J112" s="87">
        <v>1.2090000000000001</v>
      </c>
      <c r="K112" s="1">
        <v>130</v>
      </c>
      <c r="L112" s="1">
        <v>4</v>
      </c>
      <c r="M112" s="1">
        <v>5</v>
      </c>
    </row>
    <row r="113" spans="1:13" x14ac:dyDescent="0.2">
      <c r="A113" s="207"/>
      <c r="B113" s="192" t="s">
        <v>175</v>
      </c>
      <c r="C113" s="192">
        <v>1.9910000000000001</v>
      </c>
      <c r="D113" s="199" t="s">
        <v>438</v>
      </c>
      <c r="E113" s="3">
        <v>100</v>
      </c>
      <c r="F113" s="2" t="s">
        <v>479</v>
      </c>
      <c r="G113" s="97">
        <v>1.9910000000000001</v>
      </c>
      <c r="H113" s="1">
        <v>0.7</v>
      </c>
      <c r="I113" s="1">
        <v>0.6</v>
      </c>
      <c r="J113" s="87">
        <v>0.94099999999999995</v>
      </c>
      <c r="K113" s="1">
        <v>131</v>
      </c>
      <c r="L113" s="1">
        <v>4</v>
      </c>
      <c r="M113" s="1">
        <v>5</v>
      </c>
    </row>
    <row r="114" spans="1:13" x14ac:dyDescent="0.2">
      <c r="A114" s="207"/>
      <c r="B114" s="192" t="s">
        <v>308</v>
      </c>
      <c r="C114" s="208">
        <v>1.42</v>
      </c>
      <c r="D114" s="199" t="s">
        <v>438</v>
      </c>
      <c r="E114" s="3">
        <v>100</v>
      </c>
      <c r="F114" s="2" t="s">
        <v>479</v>
      </c>
      <c r="G114" s="97">
        <v>1.42</v>
      </c>
      <c r="H114" s="1">
        <v>0.7</v>
      </c>
      <c r="I114" s="1">
        <v>0.6</v>
      </c>
      <c r="J114" s="87">
        <v>0.77400000000000002</v>
      </c>
      <c r="K114" s="1">
        <v>132</v>
      </c>
      <c r="L114" s="1">
        <v>4</v>
      </c>
      <c r="M114" s="1">
        <v>5</v>
      </c>
    </row>
    <row r="115" spans="1:13" x14ac:dyDescent="0.2">
      <c r="A115" s="207"/>
      <c r="B115" s="192" t="s">
        <v>309</v>
      </c>
      <c r="C115" s="192">
        <v>1.3420000000000001</v>
      </c>
      <c r="D115" s="199" t="s">
        <v>438</v>
      </c>
      <c r="E115" s="3">
        <v>100</v>
      </c>
      <c r="F115" s="2" t="s">
        <v>479</v>
      </c>
      <c r="G115" s="97">
        <v>1.3420000000000001</v>
      </c>
      <c r="H115" s="1">
        <v>0.7</v>
      </c>
      <c r="I115" s="1">
        <v>0.6</v>
      </c>
      <c r="J115" s="87">
        <v>0.54300000000000004</v>
      </c>
      <c r="K115" s="1">
        <v>133</v>
      </c>
      <c r="L115" s="1">
        <v>4</v>
      </c>
      <c r="M115" s="1">
        <v>5</v>
      </c>
    </row>
    <row r="116" spans="1:13" x14ac:dyDescent="0.2">
      <c r="A116" s="207"/>
      <c r="B116" s="192" t="s">
        <v>116</v>
      </c>
      <c r="C116" s="192">
        <v>2.468</v>
      </c>
      <c r="D116" s="199" t="s">
        <v>438</v>
      </c>
      <c r="E116" s="3">
        <v>100</v>
      </c>
      <c r="F116" s="2" t="s">
        <v>479</v>
      </c>
      <c r="G116" s="97">
        <v>2.468</v>
      </c>
      <c r="H116" s="1">
        <v>0.7</v>
      </c>
      <c r="I116" s="1">
        <v>0.6</v>
      </c>
      <c r="J116" s="87">
        <v>1.3720000000000001</v>
      </c>
      <c r="K116" s="1">
        <v>134</v>
      </c>
      <c r="L116" s="1">
        <v>4</v>
      </c>
      <c r="M116" s="1">
        <v>5</v>
      </c>
    </row>
    <row r="117" spans="1:13" x14ac:dyDescent="0.2">
      <c r="A117" s="207"/>
      <c r="B117" s="192" t="s">
        <v>117</v>
      </c>
      <c r="C117" s="192">
        <v>2.282</v>
      </c>
      <c r="D117" s="199" t="s">
        <v>438</v>
      </c>
      <c r="E117" s="3">
        <v>100</v>
      </c>
      <c r="F117" s="2" t="s">
        <v>479</v>
      </c>
      <c r="G117" s="97">
        <v>2.282</v>
      </c>
      <c r="H117" s="1">
        <v>0.7</v>
      </c>
      <c r="I117" s="1">
        <v>0.6</v>
      </c>
      <c r="J117" s="87">
        <v>1.044</v>
      </c>
      <c r="K117" s="1">
        <v>134</v>
      </c>
      <c r="L117" s="1">
        <v>4</v>
      </c>
      <c r="M117" s="1">
        <v>5</v>
      </c>
    </row>
    <row r="118" spans="1:13" x14ac:dyDescent="0.2">
      <c r="A118" s="207"/>
      <c r="B118" s="192" t="s">
        <v>118</v>
      </c>
      <c r="C118" s="192">
        <v>1.6519999999999999</v>
      </c>
      <c r="D118" s="199" t="s">
        <v>438</v>
      </c>
      <c r="E118" s="3">
        <v>100</v>
      </c>
      <c r="F118" s="2" t="s">
        <v>479</v>
      </c>
      <c r="G118" s="97">
        <v>1.6519999999999999</v>
      </c>
      <c r="H118" s="1">
        <v>0.7</v>
      </c>
      <c r="I118" s="1">
        <v>0.6</v>
      </c>
      <c r="J118" s="87">
        <v>0.92300000000000004</v>
      </c>
      <c r="K118" s="1">
        <v>135</v>
      </c>
      <c r="L118" s="1">
        <v>4</v>
      </c>
      <c r="M118" s="1">
        <v>5</v>
      </c>
    </row>
    <row r="119" spans="1:13" x14ac:dyDescent="0.2">
      <c r="A119" s="207"/>
      <c r="B119" s="192" t="s">
        <v>119</v>
      </c>
      <c r="C119" s="192">
        <v>1.542</v>
      </c>
      <c r="D119" s="199" t="s">
        <v>438</v>
      </c>
      <c r="E119" s="3">
        <v>100</v>
      </c>
      <c r="F119" s="2" t="s">
        <v>479</v>
      </c>
      <c r="G119" s="97">
        <v>1.542</v>
      </c>
      <c r="H119" s="1">
        <v>0.7</v>
      </c>
      <c r="I119" s="1">
        <v>0.6</v>
      </c>
      <c r="J119" s="87">
        <v>0.72599999999999998</v>
      </c>
      <c r="K119" s="1">
        <v>135</v>
      </c>
      <c r="L119" s="1">
        <v>4</v>
      </c>
      <c r="M119" s="1">
        <v>5</v>
      </c>
    </row>
    <row r="120" spans="1:13" x14ac:dyDescent="0.2">
      <c r="A120" s="207"/>
      <c r="B120" s="192" t="s">
        <v>120</v>
      </c>
      <c r="C120" s="192">
        <v>1.6519999999999999</v>
      </c>
      <c r="D120" s="199" t="s">
        <v>438</v>
      </c>
      <c r="E120" s="3">
        <v>100</v>
      </c>
      <c r="F120" s="2" t="s">
        <v>479</v>
      </c>
      <c r="G120" s="97">
        <v>1.6519999999999999</v>
      </c>
      <c r="H120" s="1">
        <v>0.7</v>
      </c>
      <c r="I120" s="1">
        <v>0.6</v>
      </c>
      <c r="J120" s="87">
        <v>0.92300000000000004</v>
      </c>
      <c r="K120" s="1">
        <v>136</v>
      </c>
      <c r="L120" s="1">
        <v>4</v>
      </c>
      <c r="M120" s="1">
        <v>5</v>
      </c>
    </row>
    <row r="121" spans="1:13" x14ac:dyDescent="0.2">
      <c r="A121" s="207"/>
      <c r="B121" s="192" t="s">
        <v>121</v>
      </c>
      <c r="C121" s="192">
        <v>1.542</v>
      </c>
      <c r="D121" s="199" t="s">
        <v>438</v>
      </c>
      <c r="E121" s="3">
        <v>100</v>
      </c>
      <c r="F121" s="2" t="s">
        <v>479</v>
      </c>
      <c r="G121" s="97">
        <v>1.542</v>
      </c>
      <c r="H121" s="1">
        <v>0.7</v>
      </c>
      <c r="I121" s="1">
        <v>0.6</v>
      </c>
      <c r="J121" s="87">
        <v>0.72599999999999998</v>
      </c>
      <c r="K121" s="1">
        <v>136</v>
      </c>
      <c r="L121" s="1">
        <v>4</v>
      </c>
      <c r="M121" s="1">
        <v>5</v>
      </c>
    </row>
    <row r="122" spans="1:13" x14ac:dyDescent="0.2">
      <c r="A122" s="207"/>
      <c r="B122" s="192" t="s">
        <v>258</v>
      </c>
      <c r="C122" s="192">
        <v>0.57599999999999996</v>
      </c>
      <c r="D122" s="199" t="s">
        <v>438</v>
      </c>
      <c r="E122" s="3">
        <v>100</v>
      </c>
      <c r="F122" s="2" t="s">
        <v>479</v>
      </c>
      <c r="G122" s="85">
        <v>0.57599999999999996</v>
      </c>
      <c r="H122" s="1">
        <v>0.7</v>
      </c>
      <c r="I122" s="1">
        <v>0.6</v>
      </c>
      <c r="J122" s="87">
        <v>0.36699999999999999</v>
      </c>
      <c r="K122" s="1">
        <v>140</v>
      </c>
      <c r="L122" s="1">
        <v>4</v>
      </c>
      <c r="M122" s="1">
        <v>5</v>
      </c>
    </row>
    <row r="123" spans="1:13" x14ac:dyDescent="0.2">
      <c r="A123" s="207"/>
      <c r="B123" s="192" t="s">
        <v>490</v>
      </c>
      <c r="C123" s="192">
        <v>0.60499999999999998</v>
      </c>
      <c r="D123" s="199" t="s">
        <v>438</v>
      </c>
      <c r="E123" s="3">
        <v>100</v>
      </c>
      <c r="F123" s="2" t="s">
        <v>479</v>
      </c>
      <c r="G123" s="85">
        <v>0.60499999999999998</v>
      </c>
      <c r="H123" s="1">
        <v>0.7</v>
      </c>
      <c r="I123" s="1">
        <v>0.6</v>
      </c>
      <c r="J123" s="87">
        <v>0.34399999999999997</v>
      </c>
      <c r="K123" s="1">
        <v>139</v>
      </c>
      <c r="L123" s="1">
        <v>4</v>
      </c>
      <c r="M123" s="1">
        <v>5</v>
      </c>
    </row>
    <row r="124" spans="1:13" x14ac:dyDescent="0.2">
      <c r="A124" s="207"/>
      <c r="B124" s="192" t="s">
        <v>91</v>
      </c>
      <c r="C124" s="192">
        <v>0.23100000000000001</v>
      </c>
      <c r="D124" s="199" t="s">
        <v>438</v>
      </c>
      <c r="E124" s="3">
        <v>100</v>
      </c>
      <c r="F124" s="92" t="s">
        <v>192</v>
      </c>
      <c r="G124" s="85">
        <v>0.23100000000000001</v>
      </c>
      <c r="H124" s="1">
        <v>0.7</v>
      </c>
      <c r="I124" s="1">
        <v>0.6</v>
      </c>
      <c r="J124" s="87">
        <v>0.13300000000000001</v>
      </c>
      <c r="K124" s="1">
        <v>142</v>
      </c>
      <c r="L124" s="1">
        <v>4</v>
      </c>
      <c r="M124" s="1">
        <v>5</v>
      </c>
    </row>
    <row r="125" spans="1:13" x14ac:dyDescent="0.2">
      <c r="A125" s="207"/>
      <c r="B125" s="192" t="s">
        <v>92</v>
      </c>
      <c r="C125" s="192">
        <v>0.70199999999999996</v>
      </c>
      <c r="D125" s="199" t="s">
        <v>438</v>
      </c>
      <c r="E125" s="3">
        <v>100</v>
      </c>
      <c r="F125" s="92" t="s">
        <v>192</v>
      </c>
      <c r="G125" s="85">
        <v>0.70199999999999996</v>
      </c>
      <c r="H125" s="1">
        <v>0.7</v>
      </c>
      <c r="I125" s="1">
        <v>0.6</v>
      </c>
      <c r="J125" s="87">
        <v>0.38700000000000001</v>
      </c>
      <c r="K125" s="1">
        <v>143</v>
      </c>
      <c r="L125" s="1">
        <v>4</v>
      </c>
      <c r="M125" s="1">
        <v>5</v>
      </c>
    </row>
    <row r="126" spans="1:13" x14ac:dyDescent="0.2">
      <c r="A126" s="207"/>
      <c r="B126" s="192" t="s">
        <v>257</v>
      </c>
      <c r="C126" s="192">
        <v>1.0740000000000001</v>
      </c>
      <c r="D126" s="199" t="s">
        <v>438</v>
      </c>
      <c r="E126" s="3">
        <v>100</v>
      </c>
      <c r="F126" s="92" t="s">
        <v>192</v>
      </c>
      <c r="G126" s="85">
        <v>1.0740000000000001</v>
      </c>
      <c r="H126" s="1">
        <v>0.7</v>
      </c>
      <c r="I126" s="1">
        <v>0.6</v>
      </c>
      <c r="J126" s="87">
        <v>0.33400000000000002</v>
      </c>
      <c r="K126" s="1">
        <v>144</v>
      </c>
      <c r="L126" s="1">
        <v>4</v>
      </c>
      <c r="M126" s="1">
        <v>5</v>
      </c>
    </row>
    <row r="127" spans="1:13" x14ac:dyDescent="0.2">
      <c r="B127" s="1" t="s">
        <v>63</v>
      </c>
      <c r="E127" s="1">
        <v>100</v>
      </c>
      <c r="H127" s="1">
        <v>0.85</v>
      </c>
      <c r="I127" s="1">
        <v>0.7</v>
      </c>
    </row>
    <row r="128" spans="1:13" x14ac:dyDescent="0.2">
      <c r="B128" s="1" t="s">
        <v>60</v>
      </c>
      <c r="E128" s="1">
        <v>100</v>
      </c>
      <c r="H128" s="1">
        <v>0.8</v>
      </c>
      <c r="I128" s="1">
        <v>0.7</v>
      </c>
    </row>
    <row r="129" spans="2:9" x14ac:dyDescent="0.2">
      <c r="B129" s="1" t="s">
        <v>61</v>
      </c>
      <c r="E129" s="1">
        <v>50</v>
      </c>
      <c r="I129" s="1">
        <v>0.55000000000000004</v>
      </c>
    </row>
    <row r="130" spans="2:9" x14ac:dyDescent="0.2">
      <c r="B130" s="1" t="s">
        <v>62</v>
      </c>
      <c r="E130" s="1">
        <v>100</v>
      </c>
      <c r="H130" s="1">
        <v>0.7</v>
      </c>
      <c r="I130" s="1">
        <v>0.6</v>
      </c>
    </row>
  </sheetData>
  <sortState ref="B303:R423">
    <sortCondition ref="K303:K423"/>
  </sortState>
  <customSheetViews>
    <customSheetView guid="{AC616ED4-7E19-479D-8B83-A78F84CC9BC3}" state="hidden" topLeftCell="A185">
      <selection activeCell="A212" sqref="A212"/>
      <pageMargins left="0.78740157499999996" right="0.78740157499999996" top="0.984251969" bottom="0.984251969" header="0.4921259845" footer="0.4921259845"/>
      <pageSetup paperSize="9" orientation="portrait" r:id="rId1"/>
      <headerFooter alignWithMargins="0"/>
    </customSheetView>
  </customSheetViews>
  <mergeCells count="5">
    <mergeCell ref="F3:J3"/>
    <mergeCell ref="L2:M3"/>
    <mergeCell ref="B2:B3"/>
    <mergeCell ref="C2:D2"/>
    <mergeCell ref="H2:I2"/>
  </mergeCells>
  <phoneticPr fontId="0" type="noConversion"/>
  <pageMargins left="0.78740157499999996" right="0.78740157499999996" top="0.984251969" bottom="0.984251969" header="0.4921259845" footer="0.4921259845"/>
  <pageSetup paperSize="9" orientation="portrait" r:id="rId2"/>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24</vt:i4>
      </vt:variant>
    </vt:vector>
  </HeadingPairs>
  <TitlesOfParts>
    <vt:vector size="36" baseType="lpstr">
      <vt:lpstr>Information</vt:lpstr>
      <vt:lpstr>Betriebsdaten</vt:lpstr>
      <vt:lpstr>Anlage - Stickstoff</vt:lpstr>
      <vt:lpstr>Anlage - Gülle-Jaucheanfall (a)</vt:lpstr>
      <vt:lpstr>Anlage - Gülle-Jaucheanfall (b)</vt:lpstr>
      <vt:lpstr>Anlage - Einstreu-Mist</vt:lpstr>
      <vt:lpstr>Hilfstabelle abweich. Umtriebe</vt:lpstr>
      <vt:lpstr>Rechnung</vt:lpstr>
      <vt:lpstr>Stickstoffdaten</vt:lpstr>
      <vt:lpstr>Gülle-Jaucheanfall-Daten</vt:lpstr>
      <vt:lpstr>Einstreu-Mist-Daten</vt:lpstr>
      <vt:lpstr>Umtriebe &amp; Durchgänge</vt:lpstr>
      <vt:lpstr>_Geflügel</vt:lpstr>
      <vt:lpstr>_Rinder</vt:lpstr>
      <vt:lpstr>_Schweine</vt:lpstr>
      <vt:lpstr>_Sonstige</vt:lpstr>
      <vt:lpstr>'Anlage - Einstreu-Mist'!Druckbereich</vt:lpstr>
      <vt:lpstr>'Anlage - Gülle-Jaucheanfall (a)'!Druckbereich</vt:lpstr>
      <vt:lpstr>'Anlage - Gülle-Jaucheanfall (b)'!Druckbereich</vt:lpstr>
      <vt:lpstr>'Anlage - Stickstoff'!Druckbereich</vt:lpstr>
      <vt:lpstr>Betriebsdaten!Druckbereich</vt:lpstr>
      <vt:lpstr>'Hilfstabelle abweich. Umtriebe'!Druckbereich</vt:lpstr>
      <vt:lpstr>Information!Druckbereich</vt:lpstr>
      <vt:lpstr>Geflügel</vt:lpstr>
      <vt:lpstr>Rinder</vt:lpstr>
      <vt:lpstr>Rinder.</vt:lpstr>
      <vt:lpstr>Rinder_Schweine</vt:lpstr>
      <vt:lpstr>Schweine</vt:lpstr>
      <vt:lpstr>Schweine.</vt:lpstr>
      <vt:lpstr>Sonstige</vt:lpstr>
      <vt:lpstr>Sonstige_etc</vt:lpstr>
      <vt:lpstr>Tierarten</vt:lpstr>
      <vt:lpstr>Tierarten2</vt:lpstr>
      <vt:lpstr>Tierarten3</vt:lpstr>
      <vt:lpstr>TierartenStickstoff</vt:lpstr>
      <vt:lpstr>Zuchtrinder__Erstkalbealter_27_Monate__605_kg_Zuwachs__Grünland__konventionell__D</vt:lpstr>
    </vt:vector>
  </TitlesOfParts>
  <Company>LMS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Kape-LFB</dc:creator>
  <cp:lastModifiedBy>Christian Nawotke</cp:lastModifiedBy>
  <cp:lastPrinted>2018-11-27T12:55:59Z</cp:lastPrinted>
  <dcterms:created xsi:type="dcterms:W3CDTF">2005-03-23T06:50:30Z</dcterms:created>
  <dcterms:modified xsi:type="dcterms:W3CDTF">2019-06-06T12:07:29Z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6cd067b223794e89b3cc120b62c0f235</vt:lpwstr>
  </property>
</Properties>
</file>